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1116" yWindow="336" windowWidth="15576" windowHeight="12516" tabRatio="787"/>
  </bookViews>
  <sheets>
    <sheet name="Indice" sheetId="13" r:id="rId1"/>
    <sheet name="Tavola 1" sheetId="1" r:id="rId2"/>
    <sheet name="Tavola 2" sheetId="2" r:id="rId3"/>
    <sheet name="Tavola 3" sheetId="3" r:id="rId4"/>
    <sheet name="Tavola 4" sheetId="4" r:id="rId5"/>
    <sheet name="Tavola 5" sheetId="5" r:id="rId6"/>
    <sheet name="Tavola 6a" sheetId="6" r:id="rId7"/>
    <sheet name="Tavola 6b" sheetId="7" r:id="rId8"/>
    <sheet name="Tavola 7" sheetId="8" r:id="rId9"/>
    <sheet name="Tavola 8" sheetId="9" r:id="rId10"/>
    <sheet name="Tavola 9" sheetId="10" r:id="rId11"/>
    <sheet name="Tavola 10" sheetId="12" r:id="rId12"/>
  </sheets>
  <definedNames>
    <definedName name="_ftn1" localSheetId="11">'Tavola 10'!#REF!</definedName>
    <definedName name="_ftn2" localSheetId="11">'Tavola 10'!#REF!</definedName>
  </definedNames>
  <calcPr calcId="162913"/>
</workbook>
</file>

<file path=xl/calcChain.xml><?xml version="1.0" encoding="utf-8"?>
<calcChain xmlns="http://schemas.openxmlformats.org/spreadsheetml/2006/main">
  <c r="C17" i="6" l="1"/>
  <c r="D17" i="6"/>
  <c r="B17" i="6"/>
  <c r="E18" i="3" l="1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C16" i="3" l="1"/>
  <c r="C15" i="3"/>
  <c r="C14" i="3"/>
  <c r="C13" i="3"/>
  <c r="C12" i="3"/>
  <c r="C11" i="3"/>
  <c r="C10" i="3"/>
  <c r="C9" i="3"/>
  <c r="C8" i="3"/>
  <c r="C7" i="3"/>
  <c r="C6" i="3"/>
  <c r="C5" i="3"/>
  <c r="C17" i="3"/>
  <c r="C18" i="3"/>
  <c r="D4" i="2" l="1"/>
  <c r="F14" i="10" l="1"/>
  <c r="E14" i="10"/>
  <c r="D14" i="10"/>
  <c r="C14" i="10"/>
  <c r="J9" i="9" l="1"/>
  <c r="I9" i="9" s="1"/>
  <c r="J8" i="9"/>
  <c r="E8" i="9" s="1"/>
  <c r="J7" i="9"/>
  <c r="G7" i="9" s="1"/>
  <c r="J6" i="9"/>
  <c r="I6" i="9" s="1"/>
  <c r="C6" i="9"/>
  <c r="I8" i="9" l="1"/>
  <c r="G8" i="9"/>
  <c r="E9" i="9"/>
  <c r="C9" i="9"/>
  <c r="C7" i="9"/>
  <c r="I7" i="9"/>
  <c r="G9" i="9"/>
  <c r="C8" i="9"/>
  <c r="E6" i="9"/>
  <c r="G6" i="9"/>
  <c r="E7" i="9"/>
  <c r="D20" i="3" l="1"/>
  <c r="F20" i="3" s="1"/>
  <c r="B20" i="3"/>
  <c r="F19" i="3"/>
  <c r="D18" i="3"/>
  <c r="F18" i="3" s="1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C16" i="2" l="1"/>
  <c r="C17" i="2" s="1"/>
  <c r="B16" i="2"/>
  <c r="D15" i="2"/>
  <c r="D14" i="2"/>
  <c r="D13" i="2"/>
  <c r="D12" i="2"/>
  <c r="B10" i="2"/>
  <c r="B17" i="2" s="1"/>
  <c r="D9" i="2"/>
  <c r="D8" i="2"/>
  <c r="D7" i="2"/>
  <c r="D6" i="2"/>
  <c r="D5" i="2"/>
  <c r="G18" i="1"/>
  <c r="F18" i="1"/>
  <c r="E18" i="1"/>
  <c r="D18" i="1"/>
  <c r="C18" i="1"/>
  <c r="I18" i="1" s="1"/>
  <c r="B18" i="1"/>
  <c r="I17" i="1"/>
  <c r="H17" i="1"/>
  <c r="I16" i="1"/>
  <c r="H16" i="1"/>
  <c r="I15" i="1"/>
  <c r="H15" i="1"/>
  <c r="I14" i="1"/>
  <c r="H14" i="1"/>
  <c r="G12" i="1"/>
  <c r="G19" i="1" s="1"/>
  <c r="F12" i="1"/>
  <c r="F19" i="1" s="1"/>
  <c r="E12" i="1"/>
  <c r="D12" i="1"/>
  <c r="C12" i="1"/>
  <c r="B12" i="1"/>
  <c r="B19" i="1" s="1"/>
  <c r="I11" i="1"/>
  <c r="H11" i="1"/>
  <c r="I10" i="1"/>
  <c r="H10" i="1"/>
  <c r="I9" i="1"/>
  <c r="H9" i="1"/>
  <c r="I8" i="1"/>
  <c r="H8" i="1"/>
  <c r="I7" i="1"/>
  <c r="H7" i="1"/>
  <c r="I6" i="1"/>
  <c r="H6" i="1"/>
  <c r="J10" i="1" l="1"/>
  <c r="J7" i="1"/>
  <c r="J17" i="1"/>
  <c r="J8" i="1"/>
  <c r="J15" i="1"/>
  <c r="J11" i="1"/>
  <c r="J14" i="1"/>
  <c r="H18" i="1"/>
  <c r="J18" i="1" s="1"/>
  <c r="H12" i="1"/>
  <c r="J9" i="1"/>
  <c r="E19" i="1"/>
  <c r="J6" i="1"/>
  <c r="J16" i="1"/>
  <c r="D16" i="2"/>
  <c r="D17" i="2"/>
  <c r="D10" i="2"/>
  <c r="I12" i="1"/>
  <c r="J12" i="1" s="1"/>
  <c r="C19" i="1"/>
  <c r="D19" i="1"/>
  <c r="H19" i="1" s="1"/>
  <c r="I19" i="1" l="1"/>
  <c r="J19" i="1"/>
  <c r="B12" i="13" l="1"/>
  <c r="B11" i="13"/>
  <c r="B10" i="13"/>
  <c r="B9" i="13"/>
  <c r="B8" i="13"/>
  <c r="B7" i="13"/>
  <c r="B6" i="13"/>
  <c r="B5" i="13"/>
  <c r="B4" i="13"/>
  <c r="B3" i="13"/>
  <c r="B2" i="13"/>
</calcChain>
</file>

<file path=xl/sharedStrings.xml><?xml version="1.0" encoding="utf-8"?>
<sst xmlns="http://schemas.openxmlformats.org/spreadsheetml/2006/main" count="174" uniqueCount="115">
  <si>
    <t>(milioni di euro)</t>
  </si>
  <si>
    <t>Totale</t>
  </si>
  <si>
    <t>Vita</t>
  </si>
  <si>
    <t xml:space="preserve">Danni </t>
  </si>
  <si>
    <t>Miste</t>
  </si>
  <si>
    <t>Attivo</t>
  </si>
  <si>
    <t>Attività fiscali differite</t>
  </si>
  <si>
    <t>Mutui e prestiti</t>
  </si>
  <si>
    <t>Importi recuperabili da riassicuratore</t>
  </si>
  <si>
    <t>Altre attività</t>
  </si>
  <si>
    <t>Totale attivo</t>
  </si>
  <si>
    <t>Passivo</t>
  </si>
  <si>
    <t>Riserve tecniche danni</t>
  </si>
  <si>
    <r>
      <t xml:space="preserve">Riserve tecniche vita - escluse </t>
    </r>
    <r>
      <rPr>
        <i/>
        <sz val="10"/>
        <color rgb="FF000000"/>
        <rFont val="Garamond"/>
        <family val="1"/>
      </rPr>
      <t>linked</t>
    </r>
  </si>
  <si>
    <t>Altre passività</t>
  </si>
  <si>
    <t>Totale passivo</t>
  </si>
  <si>
    <t>var %</t>
  </si>
  <si>
    <r>
      <t xml:space="preserve">Investimenti (esclusi attivi </t>
    </r>
    <r>
      <rPr>
        <i/>
        <sz val="10"/>
        <color rgb="FF000000"/>
        <rFont val="Garamond"/>
        <family val="1"/>
      </rPr>
      <t>index</t>
    </r>
    <r>
      <rPr>
        <sz val="10"/>
        <color rgb="FF000000"/>
        <rFont val="Garamond"/>
        <family val="1"/>
      </rPr>
      <t xml:space="preserve"> e </t>
    </r>
    <r>
      <rPr>
        <i/>
        <sz val="10"/>
        <color rgb="FF000000"/>
        <rFont val="Garamond"/>
        <family val="1"/>
      </rPr>
      <t>unit linked</t>
    </r>
    <r>
      <rPr>
        <sz val="10"/>
        <color rgb="FF000000"/>
        <rFont val="Garamond"/>
        <family val="1"/>
      </rPr>
      <t>)</t>
    </r>
  </si>
  <si>
    <t>(milioni di euro e valori percentuali)</t>
  </si>
  <si>
    <t xml:space="preserve">% </t>
  </si>
  <si>
    <r>
      <t xml:space="preserve">Investimenti non destinati a contratti </t>
    </r>
    <r>
      <rPr>
        <b/>
        <i/>
        <sz val="10"/>
        <color rgb="FF000000"/>
        <rFont val="Garamond"/>
        <family val="1"/>
      </rPr>
      <t xml:space="preserve">index </t>
    </r>
    <r>
      <rPr>
        <b/>
        <sz val="10"/>
        <color rgb="FF000000"/>
        <rFont val="Garamond"/>
        <family val="1"/>
      </rPr>
      <t xml:space="preserve">e </t>
    </r>
    <r>
      <rPr>
        <b/>
        <i/>
        <sz val="10"/>
        <color rgb="FF000000"/>
        <rFont val="Garamond"/>
        <family val="1"/>
      </rPr>
      <t>unit linked</t>
    </r>
  </si>
  <si>
    <t>Titoli di Stato</t>
  </si>
  <si>
    <t xml:space="preserve"> di cui: titoli di Stato italiani</t>
  </si>
  <si>
    <t>Obbligazioni societarie</t>
  </si>
  <si>
    <t>Strumenti di capitale quotati</t>
  </si>
  <si>
    <t>Strumenti di capitale non quotati</t>
  </si>
  <si>
    <t>OICVM</t>
  </si>
  <si>
    <t>Obbligazioni strutturate</t>
  </si>
  <si>
    <t>Titoli garantiti</t>
  </si>
  <si>
    <t>Depositi diversi da equivalenti a contante</t>
  </si>
  <si>
    <t>Immobili (diversi da quelli per uso proprio)</t>
  </si>
  <si>
    <t>Altri investimenti</t>
  </si>
  <si>
    <t>Derivati</t>
  </si>
  <si>
    <t>Quote detenute in imprese partecipate, incluse le partecipazioni</t>
  </si>
  <si>
    <t>Totale (A)</t>
  </si>
  <si>
    <r>
      <t xml:space="preserve">Investimenti detenuti per contratti </t>
    </r>
    <r>
      <rPr>
        <b/>
        <i/>
        <sz val="10"/>
        <color rgb="FF000000"/>
        <rFont val="Garamond"/>
        <family val="1"/>
      </rPr>
      <t>index</t>
    </r>
    <r>
      <rPr>
        <b/>
        <sz val="10"/>
        <color rgb="FF000000"/>
        <rFont val="Garamond"/>
        <family val="1"/>
      </rPr>
      <t xml:space="preserve"> e </t>
    </r>
    <r>
      <rPr>
        <b/>
        <i/>
        <sz val="10"/>
        <color rgb="FF000000"/>
        <rFont val="Garamond"/>
        <family val="1"/>
      </rPr>
      <t>unit linked</t>
    </r>
    <r>
      <rPr>
        <b/>
        <sz val="10"/>
        <color rgb="FF000000"/>
        <rFont val="Garamond"/>
        <family val="1"/>
      </rPr>
      <t xml:space="preserve"> (B)</t>
    </r>
  </si>
  <si>
    <t>Totale (A)+(B)</t>
  </si>
  <si>
    <t>Best Estimate</t>
  </si>
  <si>
    <t>Risk Margin</t>
  </si>
  <si>
    <t>TP calculated as a whole</t>
  </si>
  <si>
    <t>Danni</t>
  </si>
  <si>
    <t>BE - claim</t>
  </si>
  <si>
    <t>BE - premium</t>
  </si>
  <si>
    <t>Totale vita e danni</t>
  </si>
  <si>
    <t>With Profit</t>
  </si>
  <si>
    <r>
      <t xml:space="preserve">* solo prodotti </t>
    </r>
    <r>
      <rPr>
        <i/>
        <sz val="9"/>
        <color rgb="FF000000"/>
        <rFont val="Garamond"/>
        <family val="1"/>
      </rPr>
      <t xml:space="preserve">with profit </t>
    </r>
    <r>
      <rPr>
        <sz val="9"/>
        <color rgb="FF000000"/>
        <rFont val="Garamond"/>
        <family val="1"/>
      </rPr>
      <t>e</t>
    </r>
    <r>
      <rPr>
        <i/>
        <sz val="9"/>
        <color rgb="FF000000"/>
        <rFont val="Garamond"/>
        <family val="1"/>
      </rPr>
      <t xml:space="preserve"> index </t>
    </r>
    <r>
      <rPr>
        <sz val="9"/>
        <color rgb="FF000000"/>
        <rFont val="Garamond"/>
        <family val="1"/>
      </rPr>
      <t xml:space="preserve">e </t>
    </r>
    <r>
      <rPr>
        <i/>
        <sz val="9"/>
        <color rgb="FF000000"/>
        <rFont val="Garamond"/>
        <family val="1"/>
      </rPr>
      <t>unit linked</t>
    </r>
  </si>
  <si>
    <t>BE  Claim</t>
  </si>
  <si>
    <t>Risk margin</t>
  </si>
  <si>
    <t>Spese mediche</t>
  </si>
  <si>
    <t>Protezione del reddito</t>
  </si>
  <si>
    <t>Risarcimento dei lavoratori</t>
  </si>
  <si>
    <t>Responsabilità civile autoveicoli</t>
  </si>
  <si>
    <t>Altre assicurazioni</t>
  </si>
  <si>
    <t>Assicurazione marittima, aeronautica e trasporti</t>
  </si>
  <si>
    <t>Incendio e altri danni a beni</t>
  </si>
  <si>
    <t>Responsabilità civile generale</t>
  </si>
  <si>
    <t>Credito e cauzione</t>
  </si>
  <si>
    <t>Tutela giudiziaria</t>
  </si>
  <si>
    <t>Assistenza</t>
  </si>
  <si>
    <t>Perdite pecuniarie di vario genere</t>
  </si>
  <si>
    <t xml:space="preserve">Totale </t>
  </si>
  <si>
    <t>BE</t>
  </si>
  <si>
    <t>Premium</t>
  </si>
  <si>
    <t>SCR</t>
  </si>
  <si>
    <t>MCR</t>
  </si>
  <si>
    <t>% totale</t>
  </si>
  <si>
    <r>
      <t>Expected profits included in future premiums</t>
    </r>
    <r>
      <rPr>
        <sz val="10"/>
        <color rgb="FF000000"/>
        <rFont val="Garamond"/>
        <family val="1"/>
      </rPr>
      <t xml:space="preserve"> (</t>
    </r>
    <r>
      <rPr>
        <i/>
        <sz val="10"/>
        <color rgb="FF000000"/>
        <rFont val="Garamond"/>
        <family val="1"/>
      </rPr>
      <t>EPIFP</t>
    </r>
    <r>
      <rPr>
        <sz val="10"/>
        <color rgb="FF000000"/>
        <rFont val="Garamond"/>
        <family val="1"/>
      </rPr>
      <t>) - comparto danni</t>
    </r>
  </si>
  <si>
    <r>
      <t>Expected profits included in future premiums</t>
    </r>
    <r>
      <rPr>
        <b/>
        <sz val="10"/>
        <color rgb="FF000000"/>
        <rFont val="Garamond"/>
        <family val="1"/>
      </rPr>
      <t xml:space="preserve"> (</t>
    </r>
    <r>
      <rPr>
        <b/>
        <i/>
        <sz val="10"/>
        <color rgb="FF000000"/>
        <rFont val="Garamond"/>
        <family val="1"/>
      </rPr>
      <t>EPIFP</t>
    </r>
    <r>
      <rPr>
        <b/>
        <sz val="10"/>
        <color rgb="FF000000"/>
        <rFont val="Garamond"/>
        <family val="1"/>
      </rPr>
      <t>) – Totale</t>
    </r>
  </si>
  <si>
    <r>
      <t>Riserva di riconciliazione/</t>
    </r>
    <r>
      <rPr>
        <i/>
        <sz val="10"/>
        <color rgb="FF000000"/>
        <rFont val="Garamond"/>
        <family val="1"/>
      </rPr>
      <t>Tier</t>
    </r>
    <r>
      <rPr>
        <sz val="10"/>
        <color rgb="FF000000"/>
        <rFont val="Garamond"/>
        <family val="1"/>
      </rPr>
      <t xml:space="preserve"> 1</t>
    </r>
  </si>
  <si>
    <t xml:space="preserve">(milioni di euro e rapporti in percentuale) </t>
  </si>
  <si>
    <t xml:space="preserve">SCR di gruppo consolidato </t>
  </si>
  <si>
    <t>Eccesso attivo su passivo (A)</t>
  </si>
  <si>
    <t>Riserva di riconciliazione (A) - (B)</t>
  </si>
  <si>
    <t>Azioni proprie (B)</t>
  </si>
  <si>
    <t>Dividendi, distribuzioni e spese prevedibili (B)</t>
  </si>
  <si>
    <t>Altri elementi dei fondi propri (B)</t>
  </si>
  <si>
    <r>
      <t xml:space="preserve">Rettifica per le voci di fondi propri soggetti a restrizioni in relazione al </t>
    </r>
    <r>
      <rPr>
        <i/>
        <sz val="10"/>
        <color rgb="FF000000"/>
        <rFont val="Garamond"/>
        <family val="1"/>
      </rPr>
      <t>matching portfolio</t>
    </r>
    <r>
      <rPr>
        <sz val="10"/>
        <color rgb="FF000000"/>
        <rFont val="Garamond"/>
        <family val="1"/>
      </rPr>
      <t xml:space="preserve"> e </t>
    </r>
    <r>
      <rPr>
        <i/>
        <sz val="10"/>
        <color rgb="FF000000"/>
        <rFont val="Garamond"/>
        <family val="1"/>
      </rPr>
      <t xml:space="preserve">ai ring fenced funds </t>
    </r>
    <r>
      <rPr>
        <sz val="10"/>
        <color rgb="FF000000"/>
        <rFont val="Garamond"/>
        <family val="1"/>
      </rPr>
      <t>(B)</t>
    </r>
  </si>
  <si>
    <r>
      <t>di cui
Expected profits included in future premiums</t>
    </r>
    <r>
      <rPr>
        <sz val="10"/>
        <color rgb="FF000000"/>
        <rFont val="Garamond"/>
        <family val="1"/>
      </rPr>
      <t xml:space="preserve"> (</t>
    </r>
    <r>
      <rPr>
        <i/>
        <sz val="10"/>
        <color rgb="FF000000"/>
        <rFont val="Garamond"/>
        <family val="1"/>
      </rPr>
      <t>EPIFP</t>
    </r>
    <r>
      <rPr>
        <sz val="10"/>
        <color rgb="FF000000"/>
        <rFont val="Garamond"/>
        <family val="1"/>
      </rPr>
      <t>) - comparto vita</t>
    </r>
  </si>
  <si>
    <t>Tavola 7 - Requisiti patrimoniali</t>
  </si>
  <si>
    <r>
      <t xml:space="preserve">Tavola 9 - Riserva di riconciliazione e </t>
    </r>
    <r>
      <rPr>
        <b/>
        <i/>
        <sz val="12"/>
        <color rgb="FF1F497D"/>
        <rFont val="Garamond"/>
        <family val="1"/>
      </rPr>
      <t>EPIFP</t>
    </r>
  </si>
  <si>
    <r>
      <rPr>
        <sz val="10"/>
        <color rgb="FF000000"/>
        <rFont val="Garamond"/>
        <family val="1"/>
      </rPr>
      <t xml:space="preserve">Totale </t>
    </r>
    <r>
      <rPr>
        <i/>
        <sz val="10"/>
        <color rgb="FF000000"/>
        <rFont val="Garamond"/>
        <family val="1"/>
      </rPr>
      <t>EPIFP</t>
    </r>
    <r>
      <rPr>
        <sz val="10"/>
        <color rgb="FF000000"/>
        <rFont val="Garamond"/>
        <family val="1"/>
      </rPr>
      <t>/Riserva di riconciliazione</t>
    </r>
  </si>
  <si>
    <t>Var %</t>
  </si>
  <si>
    <t>Attivi per index e unit linked</t>
  </si>
  <si>
    <r>
      <t xml:space="preserve">Riserve </t>
    </r>
    <r>
      <rPr>
        <i/>
        <sz val="10"/>
        <color rgb="FF000000"/>
        <rFont val="Garamond"/>
        <family val="1"/>
      </rPr>
      <t xml:space="preserve">index </t>
    </r>
    <r>
      <rPr>
        <sz val="10"/>
        <color rgb="FF000000"/>
        <rFont val="Garamond"/>
        <family val="1"/>
      </rPr>
      <t xml:space="preserve">e </t>
    </r>
    <r>
      <rPr>
        <i/>
        <sz val="10"/>
        <color rgb="FF000000"/>
        <rFont val="Garamond"/>
        <family val="1"/>
      </rPr>
      <t>unit linked</t>
    </r>
  </si>
  <si>
    <t>Tavola 1 - Stato patrimoniale delle imprese nazionali al 30 giugno 2018 e 30 giugno 2019</t>
  </si>
  <si>
    <t>Bollettino Statistico - Il reporting Solvency II: dati al 30 giugno 2019 - Indice delle tavole</t>
  </si>
  <si>
    <t>Investimenti (esclusi attivi index e unit linked)</t>
  </si>
  <si>
    <t>Riserve tecniche vita - escluse linked</t>
  </si>
  <si>
    <t>Riserve index e unit linked</t>
  </si>
  <si>
    <t>Tavola 2 - Stato patrimoniale dei gruppi assicurativi al 30 giugno 2018 e 30 giugno 2019</t>
  </si>
  <si>
    <t>var % 2019/18</t>
  </si>
  <si>
    <t>Tavola 3 - Investimenti vita e danni al 30 giugno 2018 e 30 giugno 2019</t>
  </si>
  <si>
    <t>Tavola 4 - Andamento trimestrale delle Riserve tecniche vita e danni dal 30 giugno 2018 al 2019</t>
  </si>
  <si>
    <t xml:space="preserve">(milioni di euro e valori percentuali) </t>
  </si>
  <si>
    <t>30/06/2018
(1)</t>
  </si>
  <si>
    <t>30/06/2019
(2)</t>
  </si>
  <si>
    <r>
      <t xml:space="preserve">Tavola 6a - Riserve tecniche danni per </t>
    </r>
    <r>
      <rPr>
        <b/>
        <i/>
        <sz val="12"/>
        <color rgb="FF1F497D"/>
        <rFont val="Garamond"/>
        <family val="1"/>
      </rPr>
      <t>LoB</t>
    </r>
    <r>
      <rPr>
        <b/>
        <sz val="12"/>
        <color rgb="FF1F497D"/>
        <rFont val="Garamond"/>
        <family val="1"/>
      </rPr>
      <t xml:space="preserve"> al 30 giugno 2018</t>
    </r>
  </si>
  <si>
    <r>
      <rPr>
        <b/>
        <sz val="10"/>
        <color rgb="FF000000"/>
        <rFont val="Calibri"/>
        <family val="2"/>
      </rPr>
      <t xml:space="preserve">Δ </t>
    </r>
    <r>
      <rPr>
        <b/>
        <sz val="10"/>
        <color rgb="FF000000"/>
        <rFont val="Garamond"/>
        <family val="1"/>
      </rPr>
      <t>Tot 2019/2018</t>
    </r>
  </si>
  <si>
    <r>
      <t xml:space="preserve">Tavola 6b - Riserve tecniche danni per </t>
    </r>
    <r>
      <rPr>
        <b/>
        <i/>
        <sz val="12"/>
        <color rgb="FF1F497D"/>
        <rFont val="Garamond"/>
        <family val="1"/>
      </rPr>
      <t>LoB</t>
    </r>
    <r>
      <rPr>
        <b/>
        <sz val="12"/>
        <color rgb="FF1F497D"/>
        <rFont val="Garamond"/>
        <family val="1"/>
      </rPr>
      <t xml:space="preserve"> al 30 giugno 2019</t>
    </r>
  </si>
  <si>
    <t xml:space="preserve">SCR di gruppo consolidato minimo </t>
  </si>
  <si>
    <t xml:space="preserve">Rapporto tra fondi propri ammissibili e SCR di gruppo consolidato (esclusi altri settori finanziari e le imprese incluse via D&amp;A – deduzioni e aggregazioni) </t>
  </si>
  <si>
    <r>
      <t xml:space="preserve">Rapporto tra fondi propri ammissibili e </t>
    </r>
    <r>
      <rPr>
        <i/>
        <sz val="9"/>
        <color rgb="FF000000"/>
        <rFont val="Arial"/>
        <family val="2"/>
      </rPr>
      <t>SCR di</t>
    </r>
    <r>
      <rPr>
        <sz val="10"/>
        <color rgb="FF000000"/>
        <rFont val="Garamond"/>
        <family val="1"/>
      </rPr>
      <t xml:space="preserve"> gruppo consolidato minimo </t>
    </r>
  </si>
  <si>
    <t>Tavola 10 - Solvibilità dei gruppi assicurativi</t>
  </si>
  <si>
    <t>Tavola 8 - Fondi propri ammissibili a copertura del requisito patrimoniale di solvibilità (SCR)</t>
  </si>
  <si>
    <t>Eccedenza attività su passività</t>
  </si>
  <si>
    <t>TP as a whole</t>
  </si>
  <si>
    <r>
      <t xml:space="preserve">Index </t>
    </r>
    <r>
      <rPr>
        <b/>
        <sz val="10"/>
        <color rgb="FF000000"/>
        <rFont val="Garamond"/>
        <family val="1"/>
      </rPr>
      <t>e</t>
    </r>
    <r>
      <rPr>
        <b/>
        <i/>
        <sz val="10"/>
        <color rgb="FF000000"/>
        <rFont val="Garamond"/>
        <family val="1"/>
      </rPr>
      <t xml:space="preserve"> Unit Linked</t>
    </r>
  </si>
  <si>
    <t>Totale complessivo</t>
  </si>
  <si>
    <t>Tavola 5 - Riserve tecniche vita*</t>
  </si>
  <si>
    <t xml:space="preserve">Fondi propri ammissibili a copertura dell'SCR </t>
  </si>
  <si>
    <t>Var.
(2)/(1)</t>
  </si>
  <si>
    <r>
      <t>Tier</t>
    </r>
    <r>
      <rPr>
        <sz val="10"/>
        <color rgb="FF000000"/>
        <rFont val="Garamond"/>
        <family val="1"/>
      </rPr>
      <t xml:space="preserve"> 1 - illimitati</t>
    </r>
  </si>
  <si>
    <r>
      <t>Tier</t>
    </r>
    <r>
      <rPr>
        <sz val="10"/>
        <color rgb="FF000000"/>
        <rFont val="Garamond"/>
        <family val="1"/>
      </rPr>
      <t xml:space="preserve"> 1 - limitati</t>
    </r>
  </si>
  <si>
    <r>
      <t>Tier</t>
    </r>
    <r>
      <rPr>
        <sz val="10"/>
        <color rgb="FF000000"/>
        <rFont val="Garamond"/>
        <family val="1"/>
      </rPr>
      <t xml:space="preserve"> 2</t>
    </r>
  </si>
  <si>
    <r>
      <t>Tier</t>
    </r>
    <r>
      <rPr>
        <sz val="10"/>
        <color rgb="FF000000"/>
        <rFont val="Garamond"/>
        <family val="1"/>
      </rPr>
      <t xml:space="preserve"> 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</si>
</sst>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0.0%"/>
    <numFmt numFmtId="165" formatCode="0.0"/>
  </numFmts>
  <fonts count="24" x14ac:knownFonts="1">
    <font>
      <sz val="11"/>
      <color theme="1"/>
      <name val="Calibri"/>
      <family val="2"/>
      <scheme val="minor"/>
    </font>
    <font>
      <i/>
      <sz val="10"/>
      <color rgb="FF000000"/>
      <name val="Garamond"/>
      <family val="1"/>
    </font>
    <font>
      <b/>
      <sz val="10"/>
      <color rgb="FF000000"/>
      <name val="Garamond"/>
      <family val="1"/>
    </font>
    <font>
      <sz val="10"/>
      <color rgb="FF000000"/>
      <name val="Garamond"/>
      <family val="1"/>
    </font>
    <font>
      <b/>
      <i/>
      <sz val="10"/>
      <color rgb="FF000000"/>
      <name val="Garamond"/>
      <family val="1"/>
    </font>
    <font>
      <sz val="9"/>
      <color rgb="FF000000"/>
      <name val="Garamond"/>
      <family val="1"/>
    </font>
    <font>
      <i/>
      <sz val="9"/>
      <color rgb="FF000000"/>
      <name val="Garamond"/>
      <family val="1"/>
    </font>
    <font>
      <i/>
      <sz val="10"/>
      <color theme="1"/>
      <name val="Garamond"/>
      <family val="1"/>
    </font>
    <font>
      <sz val="10"/>
      <color theme="1"/>
      <name val="Garamond"/>
      <family val="1"/>
    </font>
    <font>
      <b/>
      <sz val="10"/>
      <color theme="1"/>
      <name val="Garamond"/>
      <family val="1"/>
    </font>
    <font>
      <b/>
      <sz val="12"/>
      <color rgb="FF1F497D"/>
      <name val="Garamond"/>
      <family val="1"/>
    </font>
    <font>
      <b/>
      <i/>
      <sz val="12"/>
      <color rgb="FF1F497D"/>
      <name val="Garamond"/>
      <family val="1"/>
    </font>
    <font>
      <b/>
      <sz val="14"/>
      <color rgb="FF1F497D"/>
      <name val="Garamond"/>
      <family val="1"/>
    </font>
    <font>
      <sz val="14"/>
      <color theme="1"/>
      <name val="Calibri"/>
      <family val="2"/>
      <scheme val="minor"/>
    </font>
    <font>
      <b/>
      <u/>
      <sz val="14"/>
      <color rgb="FF1F497D"/>
      <name val="Garamond"/>
      <family val="1"/>
    </font>
    <font>
      <sz val="11"/>
      <color theme="1"/>
      <name val="Calibri"/>
      <family val="2"/>
      <scheme val="minor"/>
    </font>
    <font>
      <sz val="10"/>
      <color indexed="8"/>
      <name val="Garamond"/>
      <family val="1"/>
    </font>
    <font>
      <b/>
      <sz val="10"/>
      <color indexed="8"/>
      <name val="Garamond"/>
      <family val="1"/>
    </font>
    <font>
      <b/>
      <sz val="10"/>
      <color rgb="FF000000"/>
      <name val="Calibri"/>
      <family val="2"/>
    </font>
    <font>
      <i/>
      <sz val="9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9"/>
      <color rgb="FF000000"/>
      <name val="Arial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/>
      <top style="medium">
        <color theme="1"/>
      </top>
      <bottom style="medium">
        <color theme="1"/>
      </bottom>
      <diagonal/>
    </border>
  </borders>
  <cellStyleXfs count="3">
    <xf numFmtId="0" fontId="0" fillId="0" borderId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</cellStyleXfs>
  <cellXfs count="159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3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10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3" fontId="1" fillId="0" borderId="0" xfId="0" applyNumberFormat="1" applyFont="1" applyAlignment="1">
      <alignment horizontal="right" vertical="center"/>
    </xf>
    <xf numFmtId="0" fontId="2" fillId="0" borderId="1" xfId="0" applyFont="1" applyBorder="1" applyAlignment="1">
      <alignment horizontal="justify" vertical="center"/>
    </xf>
    <xf numFmtId="0" fontId="2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justify" vertical="center" wrapText="1"/>
    </xf>
    <xf numFmtId="3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justify"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3" fontId="2" fillId="0" borderId="0" xfId="0" applyNumberFormat="1" applyFont="1" applyAlignment="1">
      <alignment horizontal="right" vertical="center"/>
    </xf>
    <xf numFmtId="0" fontId="3" fillId="0" borderId="1" xfId="0" applyFont="1" applyBorder="1" applyAlignment="1">
      <alignment horizontal="left" vertical="center" wrapText="1"/>
    </xf>
    <xf numFmtId="14" fontId="2" fillId="0" borderId="0" xfId="0" applyNumberFormat="1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justify" vertical="center"/>
    </xf>
    <xf numFmtId="0" fontId="10" fillId="0" borderId="0" xfId="0" applyFont="1"/>
    <xf numFmtId="0" fontId="10" fillId="0" borderId="0" xfId="0" applyFont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 indent="2"/>
    </xf>
    <xf numFmtId="0" fontId="4" fillId="0" borderId="1" xfId="0" applyFont="1" applyBorder="1" applyAlignment="1">
      <alignment horizontal="left" vertical="center" wrapText="1" indent="2"/>
    </xf>
    <xf numFmtId="0" fontId="13" fillId="0" borderId="0" xfId="0" applyFont="1"/>
    <xf numFmtId="0" fontId="14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2" fillId="0" borderId="6" xfId="0" applyFont="1" applyBorder="1" applyAlignment="1">
      <alignment vertical="center"/>
    </xf>
    <xf numFmtId="10" fontId="0" fillId="0" borderId="0" xfId="2" applyNumberFormat="1" applyFont="1"/>
    <xf numFmtId="43" fontId="0" fillId="0" borderId="0" xfId="1" applyFont="1"/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right" vertical="center" wrapText="1"/>
    </xf>
    <xf numFmtId="14" fontId="9" fillId="0" borderId="0" xfId="0" applyNumberFormat="1" applyFont="1" applyBorder="1" applyAlignment="1">
      <alignment horizontal="right" vertical="center" wrapText="1"/>
    </xf>
    <xf numFmtId="0" fontId="0" fillId="0" borderId="7" xfId="0" applyBorder="1"/>
    <xf numFmtId="3" fontId="3" fillId="0" borderId="0" xfId="0" applyNumberFormat="1" applyFont="1" applyFill="1" applyAlignment="1">
      <alignment horizontal="right" vertical="center"/>
    </xf>
    <xf numFmtId="3" fontId="3" fillId="0" borderId="7" xfId="0" applyNumberFormat="1" applyFont="1" applyBorder="1" applyAlignment="1">
      <alignment horizontal="right" vertical="center"/>
    </xf>
    <xf numFmtId="164" fontId="3" fillId="0" borderId="0" xfId="0" applyNumberFormat="1" applyFont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justify" vertical="center"/>
    </xf>
    <xf numFmtId="3" fontId="2" fillId="0" borderId="9" xfId="0" applyNumberFormat="1" applyFont="1" applyBorder="1" applyAlignment="1">
      <alignment horizontal="right" vertical="center"/>
    </xf>
    <xf numFmtId="3" fontId="2" fillId="0" borderId="9" xfId="0" applyNumberFormat="1" applyFont="1" applyFill="1" applyBorder="1" applyAlignment="1">
      <alignment horizontal="right" vertical="center"/>
    </xf>
    <xf numFmtId="3" fontId="2" fillId="0" borderId="10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Fill="1" applyAlignment="1">
      <alignment horizontal="right" vertical="center"/>
    </xf>
    <xf numFmtId="0" fontId="16" fillId="0" borderId="11" xfId="0" applyFont="1" applyBorder="1"/>
    <xf numFmtId="14" fontId="16" fillId="0" borderId="11" xfId="0" applyNumberFormat="1" applyFont="1" applyBorder="1"/>
    <xf numFmtId="0" fontId="17" fillId="0" borderId="0" xfId="0" applyFont="1" applyAlignment="1">
      <alignment horizontal="center"/>
    </xf>
    <xf numFmtId="0" fontId="16" fillId="0" borderId="0" xfId="0" applyFont="1"/>
    <xf numFmtId="3" fontId="16" fillId="0" borderId="0" xfId="0" applyNumberFormat="1" applyFont="1"/>
    <xf numFmtId="164" fontId="16" fillId="0" borderId="0" xfId="0" applyNumberFormat="1" applyFont="1"/>
    <xf numFmtId="0" fontId="16" fillId="0" borderId="12" xfId="0" applyFont="1" applyBorder="1"/>
    <xf numFmtId="3" fontId="16" fillId="0" borderId="12" xfId="0" applyNumberFormat="1" applyFont="1" applyBorder="1"/>
    <xf numFmtId="164" fontId="16" fillId="0" borderId="12" xfId="0" applyNumberFormat="1" applyFont="1" applyBorder="1"/>
    <xf numFmtId="0" fontId="17" fillId="0" borderId="11" xfId="0" applyFont="1" applyBorder="1"/>
    <xf numFmtId="3" fontId="1" fillId="0" borderId="0" xfId="0" applyNumberFormat="1" applyFont="1" applyFill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3" fontId="8" fillId="0" borderId="0" xfId="0" applyNumberFormat="1" applyFont="1" applyAlignment="1">
      <alignment horizontal="right" vertical="center" wrapText="1"/>
    </xf>
    <xf numFmtId="3" fontId="8" fillId="0" borderId="0" xfId="0" applyNumberFormat="1" applyFont="1" applyFill="1" applyAlignment="1">
      <alignment horizontal="right" vertical="center" wrapText="1"/>
    </xf>
    <xf numFmtId="164" fontId="8" fillId="0" borderId="0" xfId="0" applyNumberFormat="1" applyFont="1" applyFill="1" applyAlignment="1">
      <alignment horizontal="right" vertical="center" wrapText="1"/>
    </xf>
    <xf numFmtId="3" fontId="9" fillId="0" borderId="1" xfId="0" applyNumberFormat="1" applyFont="1" applyFill="1" applyBorder="1" applyAlignment="1">
      <alignment horizontal="right" vertical="center" wrapText="1"/>
    </xf>
    <xf numFmtId="164" fontId="9" fillId="0" borderId="1" xfId="0" applyNumberFormat="1" applyFont="1" applyFill="1" applyBorder="1" applyAlignment="1">
      <alignment horizontal="right" vertical="center" wrapText="1"/>
    </xf>
    <xf numFmtId="14" fontId="2" fillId="0" borderId="1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 applyAlignment="1">
      <alignment horizontal="right" vertical="center" wrapText="1"/>
    </xf>
    <xf numFmtId="164" fontId="3" fillId="0" borderId="0" xfId="0" applyNumberFormat="1" applyFont="1" applyFill="1" applyAlignment="1">
      <alignment horizontal="right" vertical="center" wrapText="1"/>
    </xf>
    <xf numFmtId="0" fontId="3" fillId="0" borderId="0" xfId="0" applyFont="1" applyFill="1" applyAlignment="1">
      <alignment horizontal="right" vertical="center" wrapText="1"/>
    </xf>
    <xf numFmtId="3" fontId="2" fillId="0" borderId="1" xfId="0" applyNumberFormat="1" applyFont="1" applyFill="1" applyBorder="1" applyAlignment="1">
      <alignment horizontal="right" vertical="center" wrapText="1"/>
    </xf>
    <xf numFmtId="164" fontId="2" fillId="0" borderId="1" xfId="0" applyNumberFormat="1" applyFont="1" applyFill="1" applyBorder="1" applyAlignment="1">
      <alignment horizontal="right" vertical="center" wrapText="1"/>
    </xf>
    <xf numFmtId="3" fontId="2" fillId="0" borderId="0" xfId="0" applyNumberFormat="1" applyFont="1" applyFill="1" applyAlignment="1">
      <alignment horizontal="right" vertical="center"/>
    </xf>
    <xf numFmtId="164" fontId="3" fillId="0" borderId="0" xfId="0" applyNumberFormat="1" applyFont="1" applyFill="1" applyAlignment="1">
      <alignment horizontal="right" vertical="center"/>
    </xf>
    <xf numFmtId="0" fontId="3" fillId="0" borderId="0" xfId="0" applyFont="1" applyBorder="1" applyAlignment="1">
      <alignment horizontal="justify" vertical="center" wrapText="1"/>
    </xf>
    <xf numFmtId="3" fontId="3" fillId="0" borderId="0" xfId="0" applyNumberFormat="1" applyFont="1" applyBorder="1" applyAlignment="1">
      <alignment horizontal="right" vertical="center" wrapText="1"/>
    </xf>
    <xf numFmtId="14" fontId="2" fillId="0" borderId="0" xfId="0" applyNumberFormat="1" applyFont="1" applyBorder="1" applyAlignment="1">
      <alignment horizontal="left" vertical="center" wrapText="1"/>
    </xf>
    <xf numFmtId="3" fontId="3" fillId="0" borderId="0" xfId="0" applyNumberFormat="1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3" fontId="3" fillId="0" borderId="0" xfId="0" applyNumberFormat="1" applyFont="1" applyFill="1" applyAlignment="1">
      <alignment horizontal="center" vertical="center" wrapText="1"/>
    </xf>
    <xf numFmtId="164" fontId="3" fillId="0" borderId="0" xfId="0" applyNumberFormat="1" applyFont="1" applyFill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 wrapText="1"/>
    </xf>
    <xf numFmtId="3" fontId="3" fillId="0" borderId="1" xfId="0" applyNumberFormat="1" applyFont="1" applyFill="1" applyBorder="1" applyAlignment="1">
      <alignment horizontal="right" vertical="center" wrapText="1"/>
    </xf>
    <xf numFmtId="3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165" fontId="3" fillId="0" borderId="0" xfId="0" applyNumberFormat="1" applyFont="1" applyFill="1" applyAlignment="1">
      <alignment horizontal="right" vertical="center" wrapText="1"/>
    </xf>
    <xf numFmtId="165" fontId="3" fillId="0" borderId="1" xfId="0" applyNumberFormat="1" applyFont="1" applyFill="1" applyBorder="1" applyAlignment="1">
      <alignment horizontal="right" vertical="center" wrapText="1"/>
    </xf>
    <xf numFmtId="0" fontId="16" fillId="0" borderId="11" xfId="0" applyNumberFormat="1" applyFont="1" applyBorder="1"/>
    <xf numFmtId="0" fontId="21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14" fontId="3" fillId="0" borderId="6" xfId="0" applyNumberFormat="1" applyFont="1" applyBorder="1" applyAlignment="1">
      <alignment horizontal="right" vertical="center" wrapText="1"/>
    </xf>
    <xf numFmtId="1" fontId="3" fillId="0" borderId="6" xfId="0" applyNumberFormat="1" applyFont="1" applyBorder="1" applyAlignment="1">
      <alignment horizontal="right" vertical="center" wrapText="1"/>
    </xf>
    <xf numFmtId="3" fontId="3" fillId="0" borderId="8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center" vertical="center" wrapText="1"/>
    </xf>
    <xf numFmtId="3" fontId="17" fillId="0" borderId="11" xfId="0" applyNumberFormat="1" applyFont="1" applyBorder="1"/>
    <xf numFmtId="164" fontId="17" fillId="0" borderId="13" xfId="0" applyNumberFormat="1" applyFont="1" applyBorder="1"/>
    <xf numFmtId="0" fontId="17" fillId="0" borderId="14" xfId="0" applyFont="1" applyBorder="1"/>
    <xf numFmtId="3" fontId="17" fillId="0" borderId="14" xfId="0" applyNumberFormat="1" applyFont="1" applyBorder="1"/>
    <xf numFmtId="164" fontId="17" fillId="0" borderId="14" xfId="0" applyNumberFormat="1" applyFont="1" applyBorder="1"/>
    <xf numFmtId="14" fontId="3" fillId="0" borderId="1" xfId="0" applyNumberFormat="1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Alignment="1">
      <alignment vertical="top" wrapText="1"/>
    </xf>
    <xf numFmtId="0" fontId="4" fillId="0" borderId="0" xfId="0" applyFont="1" applyAlignment="1">
      <alignment horizontal="justify" vertical="center" wrapText="1"/>
    </xf>
    <xf numFmtId="3" fontId="4" fillId="0" borderId="0" xfId="0" applyNumberFormat="1" applyFont="1" applyAlignment="1">
      <alignment horizontal="right" vertical="center" wrapText="1"/>
    </xf>
    <xf numFmtId="0" fontId="3" fillId="2" borderId="15" xfId="0" applyFont="1" applyFill="1" applyBorder="1" applyAlignment="1">
      <alignment horizontal="left" vertical="center" wrapText="1"/>
    </xf>
    <xf numFmtId="14" fontId="3" fillId="2" borderId="15" xfId="0" applyNumberFormat="1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justify" vertical="center" wrapText="1"/>
    </xf>
    <xf numFmtId="3" fontId="2" fillId="0" borderId="12" xfId="0" applyNumberFormat="1" applyFont="1" applyBorder="1" applyAlignment="1">
      <alignment horizontal="right" vertical="center" wrapText="1"/>
    </xf>
    <xf numFmtId="0" fontId="21" fillId="0" borderId="3" xfId="0" applyFont="1" applyBorder="1" applyAlignment="1">
      <alignment horizontal="left" vertical="center" wrapText="1"/>
    </xf>
    <xf numFmtId="14" fontId="3" fillId="0" borderId="3" xfId="0" applyNumberFormat="1" applyFont="1" applyBorder="1" applyAlignment="1">
      <alignment horizontal="right" vertical="center" wrapText="1"/>
    </xf>
    <xf numFmtId="0" fontId="3" fillId="0" borderId="11" xfId="0" applyFont="1" applyBorder="1" applyAlignment="1">
      <alignment horizontal="left" vertical="center" wrapText="1"/>
    </xf>
    <xf numFmtId="3" fontId="3" fillId="0" borderId="11" xfId="0" applyNumberFormat="1" applyFont="1" applyBorder="1" applyAlignment="1">
      <alignment horizontal="right" vertical="center" wrapText="1"/>
    </xf>
    <xf numFmtId="0" fontId="0" fillId="0" borderId="0" xfId="0" applyBorder="1" applyAlignment="1">
      <alignment vertical="center"/>
    </xf>
    <xf numFmtId="164" fontId="2" fillId="0" borderId="1" xfId="0" applyNumberFormat="1" applyFont="1" applyFill="1" applyBorder="1" applyAlignment="1">
      <alignment horizontal="right" vertical="center"/>
    </xf>
    <xf numFmtId="0" fontId="20" fillId="0" borderId="0" xfId="0" applyFont="1"/>
    <xf numFmtId="0" fontId="0" fillId="0" borderId="0" xfId="0" applyFont="1" applyAlignment="1">
      <alignment vertical="center"/>
    </xf>
    <xf numFmtId="0" fontId="0" fillId="2" borderId="0" xfId="0" applyFont="1" applyFill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14" fontId="22" fillId="2" borderId="3" xfId="0" applyNumberFormat="1" applyFont="1" applyFill="1" applyBorder="1" applyAlignment="1">
      <alignment horizontal="center" vertical="center" wrapText="1"/>
    </xf>
    <xf numFmtId="14" fontId="3" fillId="2" borderId="3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right" vertical="center"/>
    </xf>
    <xf numFmtId="164" fontId="3" fillId="0" borderId="1" xfId="0" applyNumberFormat="1" applyFont="1" applyFill="1" applyBorder="1" applyAlignment="1">
      <alignment horizontal="right" vertical="center" wrapText="1"/>
    </xf>
    <xf numFmtId="164" fontId="1" fillId="0" borderId="0" xfId="0" applyNumberFormat="1" applyFont="1" applyAlignment="1">
      <alignment horizontal="right" vertical="center"/>
    </xf>
    <xf numFmtId="0" fontId="23" fillId="0" borderId="0" xfId="0" applyFont="1"/>
    <xf numFmtId="3" fontId="0" fillId="0" borderId="0" xfId="0" applyNumberFormat="1"/>
    <xf numFmtId="0" fontId="1" fillId="0" borderId="6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/>
    </xf>
    <xf numFmtId="0" fontId="7" fillId="0" borderId="0" xfId="0" applyFont="1" applyAlignment="1">
      <alignment horizontal="right" vertical="center" wrapText="1"/>
    </xf>
    <xf numFmtId="0" fontId="5" fillId="0" borderId="0" xfId="0" applyFont="1" applyBorder="1" applyAlignment="1">
      <alignment horizontal="left" vertical="center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4"/>
  <sheetViews>
    <sheetView showGridLines="0" tabSelected="1" workbookViewId="0">
      <selection activeCell="B8" sqref="B8"/>
    </sheetView>
  </sheetViews>
  <sheetFormatPr defaultColWidth="0" defaultRowHeight="18" zeroHeight="1" x14ac:dyDescent="0.35"/>
  <cols>
    <col min="1" max="1" width="3.6640625" style="36" customWidth="1"/>
    <col min="2" max="2" width="136.88671875" style="36" bestFit="1" customWidth="1"/>
    <col min="3" max="3" width="3.6640625" style="36" customWidth="1"/>
    <col min="4" max="4" width="5.6640625" style="36" hidden="1" customWidth="1"/>
    <col min="5" max="16384" width="9.109375" style="36" hidden="1"/>
  </cols>
  <sheetData>
    <row r="1" spans="2:2" ht="39.9" customHeight="1" x14ac:dyDescent="0.35">
      <c r="B1" s="39" t="s">
        <v>85</v>
      </c>
    </row>
    <row r="2" spans="2:2" s="38" customFormat="1" ht="24.9" customHeight="1" x14ac:dyDescent="0.3">
      <c r="B2" s="37" t="str">
        <f>'Tavola 1'!A1</f>
        <v>Tavola 1 - Stato patrimoniale delle imprese nazionali al 30 giugno 2018 e 30 giugno 2019</v>
      </c>
    </row>
    <row r="3" spans="2:2" s="38" customFormat="1" ht="24.9" customHeight="1" x14ac:dyDescent="0.3">
      <c r="B3" s="37" t="str">
        <f>'Tavola 2'!A1</f>
        <v>Tavola 2 - Stato patrimoniale dei gruppi assicurativi al 30 giugno 2018 e 30 giugno 2019</v>
      </c>
    </row>
    <row r="4" spans="2:2" s="38" customFormat="1" ht="24.9" customHeight="1" x14ac:dyDescent="0.3">
      <c r="B4" s="37" t="str">
        <f>'Tavola 3'!A1</f>
        <v>Tavola 3 - Investimenti vita e danni al 30 giugno 2018 e 30 giugno 2019</v>
      </c>
    </row>
    <row r="5" spans="2:2" s="38" customFormat="1" ht="24.9" customHeight="1" x14ac:dyDescent="0.3">
      <c r="B5" s="37" t="str">
        <f>'Tavola 4'!A1</f>
        <v>Tavola 4 - Andamento trimestrale delle Riserve tecniche vita e danni dal 30 giugno 2018 al 2019</v>
      </c>
    </row>
    <row r="6" spans="2:2" s="38" customFormat="1" ht="24.9" customHeight="1" x14ac:dyDescent="0.3">
      <c r="B6" s="37" t="str">
        <f>'Tavola 5'!A1</f>
        <v>Tavola 5 - Riserve tecniche vita*</v>
      </c>
    </row>
    <row r="7" spans="2:2" s="38" customFormat="1" ht="24.9" customHeight="1" x14ac:dyDescent="0.3">
      <c r="B7" s="37" t="str">
        <f>'Tavola 6a'!A1</f>
        <v>Tavola 6a - Riserve tecniche danni per LoB al 30 giugno 2018</v>
      </c>
    </row>
    <row r="8" spans="2:2" s="38" customFormat="1" ht="24.9" customHeight="1" x14ac:dyDescent="0.3">
      <c r="B8" s="37" t="str">
        <f>'Tavola 6b'!A1</f>
        <v>Tavola 6b - Riserve tecniche danni per LoB al 30 giugno 2019</v>
      </c>
    </row>
    <row r="9" spans="2:2" s="38" customFormat="1" ht="24.9" customHeight="1" x14ac:dyDescent="0.3">
      <c r="B9" s="37" t="str">
        <f>'Tavola 7'!A1</f>
        <v>Tavola 7 - Requisiti patrimoniali</v>
      </c>
    </row>
    <row r="10" spans="2:2" s="38" customFormat="1" ht="24.9" customHeight="1" x14ac:dyDescent="0.3">
      <c r="B10" s="37" t="str">
        <f>'Tavola 8'!A1</f>
        <v>Tavola 8 - Fondi propri ammissibili a copertura del requisito patrimoniale di solvibilità (SCR)</v>
      </c>
    </row>
    <row r="11" spans="2:2" s="38" customFormat="1" ht="24.9" customHeight="1" x14ac:dyDescent="0.3">
      <c r="B11" s="37" t="str">
        <f>'Tavola 9'!A1</f>
        <v>Tavola 9 - Riserva di riconciliazione e EPIFP</v>
      </c>
    </row>
    <row r="12" spans="2:2" s="38" customFormat="1" ht="24.9" customHeight="1" x14ac:dyDescent="0.3">
      <c r="B12" s="37" t="str">
        <f>'Tavola 10'!A1</f>
        <v>Tavola 10 - Solvibilità dei gruppi assicurativi</v>
      </c>
    </row>
    <row r="13" spans="2:2" x14ac:dyDescent="0.35"/>
    <row r="14" spans="2:2" x14ac:dyDescent="0.35"/>
  </sheetData>
  <hyperlinks>
    <hyperlink ref="B2" location="'Tavola 1'!A1" display="'Tavola 1'!A1"/>
    <hyperlink ref="B3" location="'Tavola 2'!A1" display="'Tavola 2'!A1"/>
    <hyperlink ref="B4" location="'Tavola 3'!A1" display="'Tavola 3'!A1"/>
    <hyperlink ref="B5" location="'Tavola 4'!A1" display="'Tavola 4'!A1"/>
    <hyperlink ref="B6" location="'Tavola 5'!A1" display="'Tavola 5'!A1"/>
    <hyperlink ref="B7" location="'Tavola 6a'!A1" display="'Tavola 6a'!A1"/>
    <hyperlink ref="B8" location="'Tavola 6b'!A1" display="'Tavola 6b'!A1"/>
    <hyperlink ref="B9" location="'Tavola 7'!A1" display="'Tavola 7'!A1"/>
    <hyperlink ref="B10" location="'Tavola 8'!A1" display="'Tavola 8'!A1"/>
    <hyperlink ref="B11" location="'Tavola 9'!A1" display="'Tavola 9'!A1"/>
    <hyperlink ref="B12" location="'Tavola 10'!A1" display="'Tavola 10'!A1"/>
  </hyperlinks>
  <pageMargins left="0.7" right="0.7" top="0.75" bottom="0.75" header="0.3" footer="0.3"/>
  <pageSetup paperSize="9" scale="93" fitToHeight="0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K9" sqref="K9"/>
    </sheetView>
  </sheetViews>
  <sheetFormatPr defaultRowHeight="14.4" x14ac:dyDescent="0.3"/>
  <cols>
    <col min="1" max="1" width="34.88671875" bestFit="1" customWidth="1"/>
    <col min="2" max="3" width="6.5546875" bestFit="1" customWidth="1"/>
    <col min="4" max="5" width="5.6640625" bestFit="1" customWidth="1"/>
    <col min="6" max="9" width="6.5546875" bestFit="1" customWidth="1"/>
    <col min="10" max="10" width="7" bestFit="1" customWidth="1"/>
  </cols>
  <sheetData>
    <row r="1" spans="1:10" ht="15.6" x14ac:dyDescent="0.3">
      <c r="A1" s="31" t="s">
        <v>84</v>
      </c>
    </row>
    <row r="2" spans="1:10" x14ac:dyDescent="0.3">
      <c r="A2" s="141" t="s">
        <v>0</v>
      </c>
      <c r="B2" s="141"/>
      <c r="C2" s="141"/>
      <c r="D2" s="141"/>
      <c r="E2" s="141"/>
      <c r="F2" s="141"/>
      <c r="G2" s="141"/>
      <c r="H2" s="141"/>
      <c r="I2" s="141"/>
      <c r="J2" s="141"/>
    </row>
    <row r="3" spans="1:10" ht="15" customHeight="1" x14ac:dyDescent="0.3">
      <c r="A3" s="90"/>
      <c r="B3" s="142" t="s">
        <v>2</v>
      </c>
      <c r="C3" s="142"/>
      <c r="D3" s="142" t="s">
        <v>3</v>
      </c>
      <c r="E3" s="142"/>
      <c r="F3" s="142" t="s">
        <v>4</v>
      </c>
      <c r="G3" s="143"/>
      <c r="H3" s="142" t="s">
        <v>1</v>
      </c>
      <c r="I3" s="142"/>
      <c r="J3" s="90"/>
    </row>
    <row r="4" spans="1:10" ht="15" customHeight="1" x14ac:dyDescent="0.3">
      <c r="A4" s="104"/>
      <c r="B4" s="105">
        <v>2018</v>
      </c>
      <c r="C4" s="105">
        <v>2019</v>
      </c>
      <c r="D4" s="105">
        <v>2018</v>
      </c>
      <c r="E4" s="105">
        <v>2019</v>
      </c>
      <c r="F4" s="105">
        <v>2018</v>
      </c>
      <c r="G4" s="106">
        <v>2019</v>
      </c>
      <c r="H4" s="105">
        <v>2018</v>
      </c>
      <c r="I4" s="105">
        <v>2019</v>
      </c>
      <c r="J4" s="107" t="s">
        <v>81</v>
      </c>
    </row>
    <row r="5" spans="1:10" x14ac:dyDescent="0.3">
      <c r="A5" s="45" t="s">
        <v>5</v>
      </c>
      <c r="B5" s="46"/>
      <c r="C5" s="46"/>
      <c r="D5" s="44"/>
      <c r="E5" s="44"/>
      <c r="F5" s="47"/>
      <c r="G5" s="48"/>
    </row>
    <row r="6" spans="1:10" x14ac:dyDescent="0.3">
      <c r="A6" s="13" t="s">
        <v>17</v>
      </c>
      <c r="B6" s="3">
        <v>389350.51089999999</v>
      </c>
      <c r="C6" s="49">
        <v>417903</v>
      </c>
      <c r="D6" s="3">
        <v>15781.78</v>
      </c>
      <c r="E6" s="49">
        <v>16491</v>
      </c>
      <c r="F6" s="3">
        <v>280873.79249999998</v>
      </c>
      <c r="G6" s="50">
        <v>298579</v>
      </c>
      <c r="H6" s="3">
        <f t="shared" ref="H6:I12" si="0">+B6+D6+F6</f>
        <v>686006.0834</v>
      </c>
      <c r="I6" s="3">
        <f t="shared" si="0"/>
        <v>732973</v>
      </c>
      <c r="J6" s="51">
        <f>+(I6-H6)/I6</f>
        <v>6.4077280609244808E-2</v>
      </c>
    </row>
    <row r="7" spans="1:10" x14ac:dyDescent="0.3">
      <c r="A7" s="6" t="s">
        <v>82</v>
      </c>
      <c r="B7" s="3">
        <v>135488.41800000001</v>
      </c>
      <c r="C7" s="49">
        <v>141497</v>
      </c>
      <c r="D7" s="3">
        <v>0</v>
      </c>
      <c r="E7" s="49">
        <v>0</v>
      </c>
      <c r="F7" s="3">
        <v>20442.748660000001</v>
      </c>
      <c r="G7" s="50">
        <v>24052</v>
      </c>
      <c r="H7" s="3">
        <f t="shared" si="0"/>
        <v>155931.16666000002</v>
      </c>
      <c r="I7" s="3">
        <f t="shared" si="0"/>
        <v>165549</v>
      </c>
      <c r="J7" s="51">
        <f t="shared" ref="J7:J19" si="1">+(I7-H7)/I7</f>
        <v>5.8096595811511893E-2</v>
      </c>
    </row>
    <row r="8" spans="1:10" x14ac:dyDescent="0.3">
      <c r="A8" s="6" t="s">
        <v>7</v>
      </c>
      <c r="B8" s="3">
        <v>110.61230879999999</v>
      </c>
      <c r="C8" s="49">
        <v>458</v>
      </c>
      <c r="D8" s="3">
        <v>55.79</v>
      </c>
      <c r="E8" s="49">
        <v>70</v>
      </c>
      <c r="F8" s="3">
        <v>6614.5914949999997</v>
      </c>
      <c r="G8" s="50">
        <v>7497</v>
      </c>
      <c r="H8" s="3">
        <f t="shared" si="0"/>
        <v>6780.9938038</v>
      </c>
      <c r="I8" s="3">
        <f t="shared" si="0"/>
        <v>8025</v>
      </c>
      <c r="J8" s="51">
        <f t="shared" si="1"/>
        <v>0.15501634843613707</v>
      </c>
    </row>
    <row r="9" spans="1:10" x14ac:dyDescent="0.3">
      <c r="A9" s="6" t="s">
        <v>8</v>
      </c>
      <c r="B9" s="3">
        <v>2045.077571</v>
      </c>
      <c r="C9" s="49">
        <v>1471</v>
      </c>
      <c r="D9" s="3">
        <v>1866.59</v>
      </c>
      <c r="E9" s="49">
        <v>1949</v>
      </c>
      <c r="F9" s="3">
        <v>7920.1887850000003</v>
      </c>
      <c r="G9" s="50">
        <v>8329</v>
      </c>
      <c r="H9" s="3">
        <f t="shared" si="0"/>
        <v>11831.856356</v>
      </c>
      <c r="I9" s="3">
        <f t="shared" si="0"/>
        <v>11749</v>
      </c>
      <c r="J9" s="51">
        <f t="shared" si="1"/>
        <v>-7.0522049536130933E-3</v>
      </c>
    </row>
    <row r="10" spans="1:10" x14ac:dyDescent="0.3">
      <c r="A10" s="13" t="s">
        <v>6</v>
      </c>
      <c r="B10" s="3">
        <v>1784.9513280000001</v>
      </c>
      <c r="C10" s="49">
        <v>4353</v>
      </c>
      <c r="D10" s="3">
        <v>407.06</v>
      </c>
      <c r="E10" s="49">
        <v>401</v>
      </c>
      <c r="F10" s="3">
        <v>1365.041733</v>
      </c>
      <c r="G10" s="50">
        <v>1857</v>
      </c>
      <c r="H10" s="3">
        <f t="shared" si="0"/>
        <v>3557.0530610000001</v>
      </c>
      <c r="I10" s="3">
        <f t="shared" si="0"/>
        <v>6611</v>
      </c>
      <c r="J10" s="51">
        <f t="shared" si="1"/>
        <v>0.4619493176523975</v>
      </c>
    </row>
    <row r="11" spans="1:10" x14ac:dyDescent="0.3">
      <c r="A11" s="6" t="s">
        <v>9</v>
      </c>
      <c r="B11" s="3">
        <v>16411.753100000002</v>
      </c>
      <c r="C11" s="49">
        <v>16365</v>
      </c>
      <c r="D11" s="3">
        <v>3339.41</v>
      </c>
      <c r="E11" s="49">
        <v>3486</v>
      </c>
      <c r="F11" s="3">
        <v>26440.5226</v>
      </c>
      <c r="G11" s="50">
        <v>27617</v>
      </c>
      <c r="H11" s="3">
        <f t="shared" si="0"/>
        <v>46191.685700000002</v>
      </c>
      <c r="I11" s="3">
        <f t="shared" si="0"/>
        <v>47468</v>
      </c>
      <c r="J11" s="52">
        <f t="shared" si="1"/>
        <v>2.6887888682902126E-2</v>
      </c>
    </row>
    <row r="12" spans="1:10" x14ac:dyDescent="0.3">
      <c r="A12" s="53" t="s">
        <v>10</v>
      </c>
      <c r="B12" s="54">
        <f t="shared" ref="B12:G12" si="2">SUM(B6:B11)</f>
        <v>545191.32320779993</v>
      </c>
      <c r="C12" s="55">
        <f t="shared" si="2"/>
        <v>582047</v>
      </c>
      <c r="D12" s="54">
        <f t="shared" si="2"/>
        <v>21450.63</v>
      </c>
      <c r="E12" s="55">
        <f t="shared" si="2"/>
        <v>22397</v>
      </c>
      <c r="F12" s="54">
        <f t="shared" si="2"/>
        <v>343656.88577300002</v>
      </c>
      <c r="G12" s="56">
        <f t="shared" si="2"/>
        <v>367931</v>
      </c>
      <c r="H12" s="54">
        <f t="shared" si="0"/>
        <v>910298.83898080001</v>
      </c>
      <c r="I12" s="54">
        <f t="shared" si="0"/>
        <v>972375</v>
      </c>
      <c r="J12" s="57">
        <f t="shared" si="1"/>
        <v>6.3839733661601741E-2</v>
      </c>
    </row>
    <row r="13" spans="1:10" x14ac:dyDescent="0.3">
      <c r="A13" s="58" t="s">
        <v>11</v>
      </c>
      <c r="B13" s="3"/>
      <c r="C13" s="49"/>
      <c r="D13" s="4"/>
      <c r="E13" s="59"/>
      <c r="F13" s="4"/>
      <c r="G13" s="48"/>
      <c r="H13" s="3"/>
      <c r="J13" s="51"/>
    </row>
    <row r="14" spans="1:10" x14ac:dyDescent="0.3">
      <c r="A14" s="13" t="s">
        <v>12</v>
      </c>
      <c r="B14" s="3">
        <v>4.3736003549999998</v>
      </c>
      <c r="C14" s="49">
        <v>8</v>
      </c>
      <c r="D14" s="3">
        <v>12056.51</v>
      </c>
      <c r="E14" s="49">
        <v>12398</v>
      </c>
      <c r="F14" s="3">
        <v>40006.888140000003</v>
      </c>
      <c r="G14" s="50">
        <v>40197</v>
      </c>
      <c r="H14" s="3">
        <f t="shared" ref="H14:I19" si="3">+B14+D14+F14</f>
        <v>52067.771740355005</v>
      </c>
      <c r="I14" s="3">
        <f t="shared" si="3"/>
        <v>52603</v>
      </c>
      <c r="J14" s="51">
        <f t="shared" si="1"/>
        <v>1.0174861883257513E-2</v>
      </c>
    </row>
    <row r="15" spans="1:10" x14ac:dyDescent="0.3">
      <c r="A15" s="13" t="s">
        <v>13</v>
      </c>
      <c r="B15" s="3">
        <v>370432.4903</v>
      </c>
      <c r="C15" s="49">
        <v>400236</v>
      </c>
      <c r="D15" s="3">
        <v>31.19</v>
      </c>
      <c r="E15" s="49">
        <v>0</v>
      </c>
      <c r="F15" s="3">
        <v>166983.69930000001</v>
      </c>
      <c r="G15" s="50">
        <v>181969</v>
      </c>
      <c r="H15" s="3">
        <f t="shared" si="3"/>
        <v>537447.37959999999</v>
      </c>
      <c r="I15" s="3">
        <f t="shared" si="3"/>
        <v>582205</v>
      </c>
      <c r="J15" s="51">
        <f t="shared" si="1"/>
        <v>7.6876049501464289E-2</v>
      </c>
    </row>
    <row r="16" spans="1:10" x14ac:dyDescent="0.3">
      <c r="A16" s="6" t="s">
        <v>83</v>
      </c>
      <c r="B16" s="3">
        <v>132053.34899999999</v>
      </c>
      <c r="C16" s="49">
        <v>137880</v>
      </c>
      <c r="D16" s="3">
        <v>0</v>
      </c>
      <c r="E16" s="49">
        <v>0</v>
      </c>
      <c r="F16" s="3">
        <v>15091.91965</v>
      </c>
      <c r="G16" s="50">
        <v>22016</v>
      </c>
      <c r="H16" s="3">
        <f t="shared" si="3"/>
        <v>147145.26864999998</v>
      </c>
      <c r="I16" s="3">
        <f t="shared" si="3"/>
        <v>159896</v>
      </c>
      <c r="J16" s="51">
        <f t="shared" si="1"/>
        <v>7.9743904475409119E-2</v>
      </c>
    </row>
    <row r="17" spans="1:10" x14ac:dyDescent="0.3">
      <c r="A17" s="6" t="s">
        <v>14</v>
      </c>
      <c r="B17" s="3">
        <v>17778.726409999999</v>
      </c>
      <c r="C17" s="49">
        <v>18375</v>
      </c>
      <c r="D17" s="3">
        <v>2934</v>
      </c>
      <c r="E17" s="49">
        <v>3408</v>
      </c>
      <c r="F17" s="3">
        <v>46122.159919999998</v>
      </c>
      <c r="G17" s="50">
        <v>50186</v>
      </c>
      <c r="H17" s="3">
        <f t="shared" si="3"/>
        <v>66834.886329999994</v>
      </c>
      <c r="I17" s="3">
        <f t="shared" si="3"/>
        <v>71969</v>
      </c>
      <c r="J17" s="52">
        <f t="shared" si="1"/>
        <v>7.1337849212855617E-2</v>
      </c>
    </row>
    <row r="18" spans="1:10" x14ac:dyDescent="0.3">
      <c r="A18" s="53" t="s">
        <v>15</v>
      </c>
      <c r="B18" s="54">
        <f t="shared" ref="B18:C18" si="4">SUM(B14:B17)</f>
        <v>520268.939310355</v>
      </c>
      <c r="C18" s="55">
        <f t="shared" si="4"/>
        <v>556499</v>
      </c>
      <c r="D18" s="54">
        <f>SUM(D14:D17)</f>
        <v>15021.7</v>
      </c>
      <c r="E18" s="55">
        <f>SUM(E14:E17)</f>
        <v>15806</v>
      </c>
      <c r="F18" s="54">
        <f t="shared" ref="F18:G18" si="5">SUM(F14:F17)</f>
        <v>268204.66700999998</v>
      </c>
      <c r="G18" s="56">
        <f t="shared" si="5"/>
        <v>294368</v>
      </c>
      <c r="H18" s="54">
        <f t="shared" si="3"/>
        <v>803495.30632035492</v>
      </c>
      <c r="I18" s="54">
        <f t="shared" si="3"/>
        <v>866673</v>
      </c>
      <c r="J18" s="57">
        <f t="shared" si="1"/>
        <v>7.2896806153699353E-2</v>
      </c>
    </row>
    <row r="19" spans="1:10" x14ac:dyDescent="0.3">
      <c r="A19" s="53" t="s">
        <v>104</v>
      </c>
      <c r="B19" s="54">
        <f t="shared" ref="B19:G19" si="6">+B12-B18</f>
        <v>24922.383897444932</v>
      </c>
      <c r="C19" s="55">
        <f t="shared" si="6"/>
        <v>25548</v>
      </c>
      <c r="D19" s="54">
        <f t="shared" si="6"/>
        <v>6428.93</v>
      </c>
      <c r="E19" s="55">
        <f t="shared" si="6"/>
        <v>6591</v>
      </c>
      <c r="F19" s="54">
        <f t="shared" si="6"/>
        <v>75452.218763000041</v>
      </c>
      <c r="G19" s="56">
        <f t="shared" si="6"/>
        <v>73563</v>
      </c>
      <c r="H19" s="54">
        <f t="shared" si="3"/>
        <v>106803.53266044497</v>
      </c>
      <c r="I19" s="54">
        <f t="shared" si="3"/>
        <v>105702</v>
      </c>
      <c r="J19" s="57">
        <f t="shared" si="1"/>
        <v>-1.0421114647262735E-2</v>
      </c>
    </row>
    <row r="20" spans="1:10" ht="15" thickBot="1" x14ac:dyDescent="0.35">
      <c r="A20" s="7" t="s">
        <v>104</v>
      </c>
      <c r="B20" s="8">
        <v>27221</v>
      </c>
      <c r="C20" s="8">
        <v>24922</v>
      </c>
      <c r="D20" s="8">
        <v>5744</v>
      </c>
      <c r="E20" s="8">
        <v>6429</v>
      </c>
      <c r="F20" s="8">
        <v>107414</v>
      </c>
      <c r="G20" s="9">
        <v>75452</v>
      </c>
      <c r="H20" s="8">
        <v>109879</v>
      </c>
      <c r="I20" s="8">
        <v>106804</v>
      </c>
      <c r="J20" s="10">
        <v>-2.8000000000000001E-2</v>
      </c>
    </row>
  </sheetData>
  <mergeCells count="5">
    <mergeCell ref="A2:J2"/>
    <mergeCell ref="B3:C3"/>
    <mergeCell ref="D3:E3"/>
    <mergeCell ref="F3:G3"/>
    <mergeCell ref="H3:I3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B31" sqref="B31"/>
    </sheetView>
  </sheetViews>
  <sheetFormatPr defaultRowHeight="14.4" x14ac:dyDescent="0.3"/>
  <cols>
    <col min="1" max="1" width="34.5546875" bestFit="1" customWidth="1"/>
    <col min="2" max="3" width="9.88671875" bestFit="1" customWidth="1"/>
    <col min="4" max="4" width="6.109375" bestFit="1" customWidth="1"/>
  </cols>
  <sheetData>
    <row r="1" spans="1:4" ht="15.6" x14ac:dyDescent="0.3">
      <c r="A1" s="31" t="s">
        <v>89</v>
      </c>
    </row>
    <row r="2" spans="1:4" ht="15" thickBot="1" x14ac:dyDescent="0.35">
      <c r="A2" s="60"/>
      <c r="B2" s="101">
        <v>2018</v>
      </c>
      <c r="C2" s="101">
        <v>2019</v>
      </c>
      <c r="D2" s="61" t="s">
        <v>16</v>
      </c>
    </row>
    <row r="3" spans="1:4" x14ac:dyDescent="0.3">
      <c r="A3" s="62" t="s">
        <v>5</v>
      </c>
      <c r="B3" s="63"/>
      <c r="C3" s="63"/>
      <c r="D3" s="63"/>
    </row>
    <row r="4" spans="1:4" x14ac:dyDescent="0.3">
      <c r="A4" s="63" t="s">
        <v>6</v>
      </c>
      <c r="B4" s="64">
        <v>4611.6333778399994</v>
      </c>
      <c r="C4" s="64">
        <v>7705.9094048000006</v>
      </c>
      <c r="D4" s="65">
        <f>+C4/B4-1</f>
        <v>0.67097181702013375</v>
      </c>
    </row>
    <row r="5" spans="1:4" x14ac:dyDescent="0.3">
      <c r="A5" s="63" t="s">
        <v>86</v>
      </c>
      <c r="B5" s="64">
        <v>707381.33012653014</v>
      </c>
      <c r="C5" s="64">
        <v>703326.03405156999</v>
      </c>
      <c r="D5" s="65">
        <f t="shared" ref="D5:D10" si="0">+C5/B5-1</f>
        <v>-5.7328288184178566E-3</v>
      </c>
    </row>
    <row r="6" spans="1:4" x14ac:dyDescent="0.3">
      <c r="A6" s="63" t="s">
        <v>82</v>
      </c>
      <c r="B6" s="64">
        <v>198456.22458987997</v>
      </c>
      <c r="C6" s="64">
        <v>198481.80685379999</v>
      </c>
      <c r="D6" s="65">
        <f t="shared" si="0"/>
        <v>1.2890633172579768E-4</v>
      </c>
    </row>
    <row r="7" spans="1:4" x14ac:dyDescent="0.3">
      <c r="A7" s="63" t="s">
        <v>7</v>
      </c>
      <c r="B7" s="64">
        <v>7361.2878801399993</v>
      </c>
      <c r="C7" s="64">
        <v>7751.6518188199998</v>
      </c>
      <c r="D7" s="65">
        <f t="shared" si="0"/>
        <v>5.3029299361211368E-2</v>
      </c>
    </row>
    <row r="8" spans="1:4" x14ac:dyDescent="0.3">
      <c r="A8" s="63" t="s">
        <v>8</v>
      </c>
      <c r="B8" s="64">
        <v>7713.0601128500002</v>
      </c>
      <c r="C8" s="64">
        <v>7701.0858018199997</v>
      </c>
      <c r="D8" s="65">
        <f t="shared" si="0"/>
        <v>-1.5524721517535811E-3</v>
      </c>
    </row>
    <row r="9" spans="1:4" x14ac:dyDescent="0.3">
      <c r="A9" s="66" t="s">
        <v>9</v>
      </c>
      <c r="B9" s="67">
        <v>48202.106769620004</v>
      </c>
      <c r="C9" s="67">
        <v>51735.729731919942</v>
      </c>
      <c r="D9" s="68">
        <f t="shared" si="0"/>
        <v>7.330847548196906E-2</v>
      </c>
    </row>
    <row r="10" spans="1:4" ht="15" thickBot="1" x14ac:dyDescent="0.35">
      <c r="A10" s="69" t="s">
        <v>10</v>
      </c>
      <c r="B10" s="108">
        <f>SUM(B4:B9)</f>
        <v>973725.64285686018</v>
      </c>
      <c r="C10" s="108">
        <v>976702.21766273002</v>
      </c>
      <c r="D10" s="109">
        <f t="shared" si="0"/>
        <v>3.0568926963212562E-3</v>
      </c>
    </row>
    <row r="11" spans="1:4" x14ac:dyDescent="0.3">
      <c r="A11" s="62" t="s">
        <v>11</v>
      </c>
      <c r="B11" s="63"/>
      <c r="C11" s="63"/>
      <c r="D11" s="65"/>
    </row>
    <row r="12" spans="1:4" x14ac:dyDescent="0.3">
      <c r="A12" s="63" t="s">
        <v>12</v>
      </c>
      <c r="B12" s="64">
        <v>53566.10466532001</v>
      </c>
      <c r="C12" s="64">
        <v>53912.281153169999</v>
      </c>
      <c r="D12" s="65">
        <f t="shared" ref="D12:D17" si="1">+C12/B12-1</f>
        <v>6.4626033573449426E-3</v>
      </c>
    </row>
    <row r="13" spans="1:4" x14ac:dyDescent="0.3">
      <c r="A13" s="63" t="s">
        <v>87</v>
      </c>
      <c r="B13" s="64">
        <v>588316.91340003978</v>
      </c>
      <c r="C13" s="64">
        <v>584764.93570257991</v>
      </c>
      <c r="D13" s="65">
        <f t="shared" si="1"/>
        <v>-6.0375243623917996E-3</v>
      </c>
    </row>
    <row r="14" spans="1:4" x14ac:dyDescent="0.3">
      <c r="A14" s="63" t="s">
        <v>88</v>
      </c>
      <c r="B14" s="64">
        <v>196706.47006167995</v>
      </c>
      <c r="C14" s="64">
        <v>201131.20877180999</v>
      </c>
      <c r="D14" s="65">
        <f t="shared" si="1"/>
        <v>2.2494118819490705E-2</v>
      </c>
    </row>
    <row r="15" spans="1:4" x14ac:dyDescent="0.3">
      <c r="A15" s="66" t="s">
        <v>14</v>
      </c>
      <c r="B15" s="67">
        <v>71299.213131640019</v>
      </c>
      <c r="C15" s="67">
        <v>73133.613598570111</v>
      </c>
      <c r="D15" s="68">
        <f t="shared" si="1"/>
        <v>2.5728200724224326E-2</v>
      </c>
    </row>
    <row r="16" spans="1:4" ht="15" thickBot="1" x14ac:dyDescent="0.35">
      <c r="A16" s="69" t="s">
        <v>15</v>
      </c>
      <c r="B16" s="108">
        <f>SUM(B12:B15)</f>
        <v>909888.70125867974</v>
      </c>
      <c r="C16" s="108">
        <f>SUM(C12:C15)</f>
        <v>912942.03922613</v>
      </c>
      <c r="D16" s="109">
        <f t="shared" si="1"/>
        <v>3.3557268743160673E-3</v>
      </c>
    </row>
    <row r="17" spans="1:4" x14ac:dyDescent="0.3">
      <c r="A17" s="110" t="s">
        <v>104</v>
      </c>
      <c r="B17" s="111">
        <f>+B10-B16</f>
        <v>63836.941598180449</v>
      </c>
      <c r="C17" s="111">
        <f>+C10-C16</f>
        <v>63760.178436600021</v>
      </c>
      <c r="D17" s="112">
        <f t="shared" si="1"/>
        <v>-1.202488083837272E-3</v>
      </c>
    </row>
  </sheetData>
  <pageMargins left="0.7" right="0.7" top="0.75" bottom="0.75" header="0.3" footer="0.3"/>
  <pageSetup paperSize="9" orientation="landscape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E21" sqref="E21"/>
    </sheetView>
  </sheetViews>
  <sheetFormatPr defaultRowHeight="14.4" x14ac:dyDescent="0.3"/>
  <cols>
    <col min="1" max="1" width="53.33203125" customWidth="1"/>
    <col min="2" max="2" width="7.109375" bestFit="1" customWidth="1"/>
    <col min="3" max="3" width="6.33203125" bestFit="1" customWidth="1"/>
    <col min="4" max="4" width="7.109375" bestFit="1" customWidth="1"/>
    <col min="5" max="5" width="6.33203125" bestFit="1" customWidth="1"/>
    <col min="6" max="6" width="11.6640625" bestFit="1" customWidth="1"/>
  </cols>
  <sheetData>
    <row r="1" spans="1:6" ht="15.6" x14ac:dyDescent="0.3">
      <c r="A1" s="32" t="s">
        <v>91</v>
      </c>
    </row>
    <row r="2" spans="1:6" ht="15" thickBot="1" x14ac:dyDescent="0.35">
      <c r="A2" s="144" t="s">
        <v>18</v>
      </c>
      <c r="B2" s="144"/>
      <c r="C2" s="144"/>
      <c r="D2" s="144"/>
      <c r="E2" s="144"/>
      <c r="F2" s="144"/>
    </row>
    <row r="3" spans="1:6" ht="27" thickBot="1" x14ac:dyDescent="0.35">
      <c r="A3" s="102"/>
      <c r="B3" s="103">
        <v>2018</v>
      </c>
      <c r="C3" s="103" t="s">
        <v>19</v>
      </c>
      <c r="D3" s="103">
        <v>2019</v>
      </c>
      <c r="E3" s="103" t="s">
        <v>19</v>
      </c>
      <c r="F3" s="103" t="s">
        <v>90</v>
      </c>
    </row>
    <row r="4" spans="1:6" x14ac:dyDescent="0.3">
      <c r="A4" s="12" t="s">
        <v>20</v>
      </c>
      <c r="B4" s="1"/>
      <c r="C4" s="1"/>
      <c r="D4" s="1"/>
      <c r="E4" s="1"/>
    </row>
    <row r="5" spans="1:6" x14ac:dyDescent="0.3">
      <c r="A5" s="13" t="s">
        <v>21</v>
      </c>
      <c r="B5" s="3">
        <v>352209</v>
      </c>
      <c r="C5" s="51">
        <f t="shared" ref="C5:C16" si="0">+B5/$B$18</f>
        <v>0.51341970769934953</v>
      </c>
      <c r="D5" s="3">
        <v>386521</v>
      </c>
      <c r="E5" s="51">
        <f>+D5/$D$18</f>
        <v>0.52733320326942468</v>
      </c>
      <c r="F5" s="51">
        <f>+(D5-B5)/D5</f>
        <v>8.8771373353582345E-2</v>
      </c>
    </row>
    <row r="6" spans="1:6" s="139" customFormat="1" x14ac:dyDescent="0.3">
      <c r="A6" s="14" t="s">
        <v>22</v>
      </c>
      <c r="B6" s="15">
        <v>299704</v>
      </c>
      <c r="C6" s="138">
        <f t="shared" si="0"/>
        <v>0.43688247624656346</v>
      </c>
      <c r="D6" s="70">
        <v>314530.94708000001</v>
      </c>
      <c r="E6" s="138">
        <f>+D6/$D$18</f>
        <v>0.42911668926413388</v>
      </c>
      <c r="F6" s="138">
        <f t="shared" ref="F6:F18" si="1">+(D6-B6)/D6</f>
        <v>4.7139867213857413E-2</v>
      </c>
    </row>
    <row r="7" spans="1:6" x14ac:dyDescent="0.3">
      <c r="A7" s="13" t="s">
        <v>23</v>
      </c>
      <c r="B7" s="3">
        <v>138754</v>
      </c>
      <c r="C7" s="51">
        <f t="shared" si="0"/>
        <v>0.20226353705361177</v>
      </c>
      <c r="D7" s="49">
        <v>146288</v>
      </c>
      <c r="E7" s="51">
        <f>+D7/$D$18</f>
        <v>0.19958170355524693</v>
      </c>
      <c r="F7" s="51">
        <f t="shared" si="1"/>
        <v>5.1501148419555942E-2</v>
      </c>
    </row>
    <row r="8" spans="1:6" x14ac:dyDescent="0.3">
      <c r="A8" s="5" t="s">
        <v>24</v>
      </c>
      <c r="B8" s="3">
        <v>8933</v>
      </c>
      <c r="C8" s="51">
        <f t="shared" si="0"/>
        <v>1.3021751996338225E-2</v>
      </c>
      <c r="D8" s="49">
        <v>9710</v>
      </c>
      <c r="E8" s="51">
        <f t="shared" ref="E8:E18" si="2">+D8/$D$18</f>
        <v>1.3247418390581918E-2</v>
      </c>
      <c r="F8" s="51">
        <f t="shared" si="1"/>
        <v>8.0020597322348092E-2</v>
      </c>
    </row>
    <row r="9" spans="1:6" x14ac:dyDescent="0.3">
      <c r="A9" s="6" t="s">
        <v>25</v>
      </c>
      <c r="B9" s="3">
        <v>2790</v>
      </c>
      <c r="C9" s="51">
        <f t="shared" si="0"/>
        <v>4.067019821984064E-3</v>
      </c>
      <c r="D9" s="49">
        <v>2857</v>
      </c>
      <c r="E9" s="51">
        <f t="shared" si="2"/>
        <v>3.8978243400507248E-3</v>
      </c>
      <c r="F9" s="51">
        <f t="shared" si="1"/>
        <v>2.3451172558627931E-2</v>
      </c>
    </row>
    <row r="10" spans="1:6" x14ac:dyDescent="0.3">
      <c r="A10" s="13" t="s">
        <v>26</v>
      </c>
      <c r="B10" s="3">
        <v>79470</v>
      </c>
      <c r="C10" s="51">
        <f t="shared" si="0"/>
        <v>0.11584446783264286</v>
      </c>
      <c r="D10" s="49">
        <v>89433</v>
      </c>
      <c r="E10" s="51">
        <f t="shared" si="2"/>
        <v>0.12201404417352345</v>
      </c>
      <c r="F10" s="51">
        <f t="shared" si="1"/>
        <v>0.11140183153869378</v>
      </c>
    </row>
    <row r="11" spans="1:6" x14ac:dyDescent="0.3">
      <c r="A11" s="13" t="s">
        <v>27</v>
      </c>
      <c r="B11" s="3">
        <v>14663</v>
      </c>
      <c r="C11" s="51">
        <f t="shared" si="0"/>
        <v>2.1374448619982916E-2</v>
      </c>
      <c r="D11" s="49">
        <v>10046</v>
      </c>
      <c r="E11" s="51">
        <f t="shared" si="2"/>
        <v>1.3705825453325019E-2</v>
      </c>
      <c r="F11" s="51">
        <f t="shared" si="1"/>
        <v>-0.45958590483774636</v>
      </c>
    </row>
    <row r="12" spans="1:6" x14ac:dyDescent="0.3">
      <c r="A12" s="13" t="s">
        <v>28</v>
      </c>
      <c r="B12" s="3">
        <v>2360</v>
      </c>
      <c r="C12" s="51">
        <f t="shared" si="0"/>
        <v>3.4402031469112516E-3</v>
      </c>
      <c r="D12" s="49">
        <v>1944</v>
      </c>
      <c r="E12" s="51">
        <f t="shared" si="2"/>
        <v>2.6522122915850926E-3</v>
      </c>
      <c r="F12" s="51">
        <f t="shared" si="1"/>
        <v>-0.2139917695473251</v>
      </c>
    </row>
    <row r="13" spans="1:6" x14ac:dyDescent="0.3">
      <c r="A13" s="13" t="s">
        <v>29</v>
      </c>
      <c r="B13" s="4">
        <v>943</v>
      </c>
      <c r="C13" s="51">
        <f t="shared" si="0"/>
        <v>1.3746235455666569E-3</v>
      </c>
      <c r="D13" s="59">
        <v>346</v>
      </c>
      <c r="E13" s="51">
        <f t="shared" si="2"/>
        <v>4.7205013008664714E-4</v>
      </c>
      <c r="F13" s="51">
        <f t="shared" si="1"/>
        <v>-1.7254335260115607</v>
      </c>
    </row>
    <row r="14" spans="1:6" x14ac:dyDescent="0.3">
      <c r="A14" s="6" t="s">
        <v>30</v>
      </c>
      <c r="B14" s="3">
        <v>5211</v>
      </c>
      <c r="C14" s="51">
        <f t="shared" si="0"/>
        <v>7.5961434739637845E-3</v>
      </c>
      <c r="D14" s="49">
        <v>4542</v>
      </c>
      <c r="E14" s="51">
        <f t="shared" si="2"/>
        <v>6.1966811874380094E-3</v>
      </c>
      <c r="F14" s="51">
        <f t="shared" si="1"/>
        <v>-0.14729194187582562</v>
      </c>
    </row>
    <row r="15" spans="1:6" x14ac:dyDescent="0.3">
      <c r="A15" s="13" t="s">
        <v>31</v>
      </c>
      <c r="B15" s="4">
        <v>17</v>
      </c>
      <c r="C15" s="51">
        <f t="shared" si="0"/>
        <v>2.4781124363343759E-5</v>
      </c>
      <c r="D15" s="59">
        <v>17</v>
      </c>
      <c r="E15" s="51">
        <f t="shared" si="2"/>
        <v>2.3193214484026016E-5</v>
      </c>
      <c r="F15" s="51">
        <f t="shared" si="1"/>
        <v>0</v>
      </c>
    </row>
    <row r="16" spans="1:6" x14ac:dyDescent="0.3">
      <c r="A16" s="13" t="s">
        <v>32</v>
      </c>
      <c r="B16" s="4">
        <v>440</v>
      </c>
      <c r="C16" s="51">
        <f t="shared" si="0"/>
        <v>6.4139380705125024E-4</v>
      </c>
      <c r="D16" s="59">
        <v>508</v>
      </c>
      <c r="E16" s="51">
        <f t="shared" si="2"/>
        <v>6.930678210520715E-4</v>
      </c>
      <c r="F16" s="51">
        <f t="shared" si="1"/>
        <v>0.13385826771653545</v>
      </c>
    </row>
    <row r="17" spans="1:6" x14ac:dyDescent="0.3">
      <c r="A17" s="6" t="s">
        <v>33</v>
      </c>
      <c r="B17" s="3">
        <v>80215</v>
      </c>
      <c r="C17" s="51">
        <f>+B17/$B$18</f>
        <v>0.11693046416503645</v>
      </c>
      <c r="D17" s="49">
        <v>80761</v>
      </c>
      <c r="E17" s="51">
        <f t="shared" si="2"/>
        <v>0.11018277617320146</v>
      </c>
      <c r="F17" s="51">
        <f t="shared" si="1"/>
        <v>6.7606889463973944E-3</v>
      </c>
    </row>
    <row r="18" spans="1:6" ht="15" thickBot="1" x14ac:dyDescent="0.35">
      <c r="A18" s="16" t="s">
        <v>34</v>
      </c>
      <c r="B18" s="8">
        <v>686006</v>
      </c>
      <c r="C18" s="71">
        <f>+B18/$B$18</f>
        <v>1</v>
      </c>
      <c r="D18" s="8">
        <f>SUM(D5+SUM(D7:D17))</f>
        <v>732973</v>
      </c>
      <c r="E18" s="71">
        <f t="shared" si="2"/>
        <v>1</v>
      </c>
      <c r="F18" s="71">
        <f t="shared" si="1"/>
        <v>6.4077394392426462E-2</v>
      </c>
    </row>
    <row r="19" spans="1:6" x14ac:dyDescent="0.3">
      <c r="A19" s="17" t="s">
        <v>35</v>
      </c>
      <c r="B19" s="3">
        <v>155931</v>
      </c>
      <c r="D19" s="3">
        <v>165549</v>
      </c>
      <c r="F19" s="51">
        <f>+(D19-B19)/D19</f>
        <v>5.8097602522515994E-2</v>
      </c>
    </row>
    <row r="20" spans="1:6" ht="15" thickBot="1" x14ac:dyDescent="0.35">
      <c r="A20" s="11" t="s">
        <v>36</v>
      </c>
      <c r="B20" s="8">
        <f>+B18+B19</f>
        <v>841937</v>
      </c>
      <c r="C20" s="11"/>
      <c r="D20" s="8">
        <f>+D18+D19</f>
        <v>898522</v>
      </c>
      <c r="E20" s="11"/>
      <c r="F20" s="71">
        <f>+(D20-B20)/D20</f>
        <v>6.2975642221336822E-2</v>
      </c>
    </row>
  </sheetData>
  <mergeCells count="1">
    <mergeCell ref="A2:F2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selection activeCell="E25" sqref="E25"/>
    </sheetView>
  </sheetViews>
  <sheetFormatPr defaultRowHeight="14.4" x14ac:dyDescent="0.3"/>
  <cols>
    <col min="1" max="1" width="17.109375" bestFit="1" customWidth="1"/>
    <col min="2" max="3" width="9.6640625" bestFit="1" customWidth="1"/>
    <col min="4" max="5" width="9.88671875" bestFit="1" customWidth="1"/>
    <col min="6" max="6" width="9.6640625" bestFit="1" customWidth="1"/>
  </cols>
  <sheetData>
    <row r="1" spans="1:12" ht="15.6" x14ac:dyDescent="0.3">
      <c r="A1" s="31" t="s">
        <v>92</v>
      </c>
    </row>
    <row r="2" spans="1:12" ht="15" customHeight="1" x14ac:dyDescent="0.3">
      <c r="A2" s="145" t="s">
        <v>93</v>
      </c>
      <c r="B2" s="145"/>
      <c r="C2" s="145"/>
      <c r="D2" s="145"/>
      <c r="E2" s="145"/>
      <c r="F2" s="145"/>
      <c r="G2" s="145"/>
    </row>
    <row r="3" spans="1:12" s="129" customFormat="1" ht="40.200000000000003" thickBot="1" x14ac:dyDescent="0.35">
      <c r="A3" s="113"/>
      <c r="B3" s="113" t="s">
        <v>94</v>
      </c>
      <c r="C3" s="113">
        <v>43373</v>
      </c>
      <c r="D3" s="113">
        <v>43465</v>
      </c>
      <c r="E3" s="113">
        <v>43555</v>
      </c>
      <c r="F3" s="113" t="s">
        <v>95</v>
      </c>
      <c r="G3" s="113" t="s">
        <v>110</v>
      </c>
    </row>
    <row r="4" spans="1:12" x14ac:dyDescent="0.3">
      <c r="A4" s="44" t="s">
        <v>2</v>
      </c>
      <c r="B4" s="46"/>
      <c r="C4" s="46"/>
      <c r="D4" s="46"/>
      <c r="E4" s="46"/>
      <c r="F4" s="46"/>
    </row>
    <row r="5" spans="1:12" x14ac:dyDescent="0.3">
      <c r="A5" s="19" t="s">
        <v>37</v>
      </c>
      <c r="B5" s="72">
        <v>677807.24384073995</v>
      </c>
      <c r="C5" s="73">
        <v>675033.09104913997</v>
      </c>
      <c r="D5" s="73">
        <v>673247.51350988005</v>
      </c>
      <c r="E5" s="73">
        <v>704756.05424181011</v>
      </c>
      <c r="F5" s="73">
        <v>729178.17593479005</v>
      </c>
      <c r="G5" s="74">
        <v>7.5789883570675454E-2</v>
      </c>
    </row>
    <row r="6" spans="1:12" x14ac:dyDescent="0.3">
      <c r="A6" s="19" t="s">
        <v>38</v>
      </c>
      <c r="B6" s="72">
        <v>5399.9362304799997</v>
      </c>
      <c r="C6" s="73">
        <v>5589.3750651299997</v>
      </c>
      <c r="D6" s="73">
        <v>5589.3750651299997</v>
      </c>
      <c r="E6" s="73">
        <v>5589.3750651299997</v>
      </c>
      <c r="F6" s="73">
        <v>5589.3750651299997</v>
      </c>
      <c r="G6" s="74">
        <v>3.508167996146147E-2</v>
      </c>
    </row>
    <row r="7" spans="1:12" x14ac:dyDescent="0.3">
      <c r="A7" s="19" t="s">
        <v>39</v>
      </c>
      <c r="B7" s="72">
        <v>934.05646225999999</v>
      </c>
      <c r="C7" s="73">
        <v>909.51639504999991</v>
      </c>
      <c r="D7" s="73">
        <v>897.09495738999999</v>
      </c>
      <c r="E7" s="73">
        <v>946.93390890000001</v>
      </c>
      <c r="F7" s="73">
        <v>953.72089201999995</v>
      </c>
      <c r="G7" s="74">
        <v>2.1052720637916057E-2</v>
      </c>
    </row>
    <row r="8" spans="1:12" ht="15" thickBot="1" x14ac:dyDescent="0.35">
      <c r="A8" s="22" t="s">
        <v>1</v>
      </c>
      <c r="B8" s="75">
        <v>684141.23653347988</v>
      </c>
      <c r="C8" s="75">
        <v>681531.9825093199</v>
      </c>
      <c r="D8" s="75">
        <v>679733.98353239999</v>
      </c>
      <c r="E8" s="75">
        <v>711292.36321584007</v>
      </c>
      <c r="F8" s="75">
        <v>735721.27189194004</v>
      </c>
      <c r="G8" s="76">
        <v>7.53938406341568E-2</v>
      </c>
    </row>
    <row r="9" spans="1:12" ht="15" thickBot="1" x14ac:dyDescent="0.35">
      <c r="A9" s="43" t="s">
        <v>40</v>
      </c>
      <c r="B9" s="18"/>
      <c r="C9" s="77"/>
      <c r="D9" s="77"/>
      <c r="E9" s="77"/>
      <c r="F9" s="77"/>
      <c r="G9" s="77"/>
    </row>
    <row r="10" spans="1:12" x14ac:dyDescent="0.3">
      <c r="A10" s="19" t="s">
        <v>41</v>
      </c>
      <c r="B10" s="78">
        <v>38596</v>
      </c>
      <c r="C10" s="78">
        <v>38973.565233150002</v>
      </c>
      <c r="D10" s="78">
        <v>38022.645973710001</v>
      </c>
      <c r="E10" s="78">
        <v>38973.565233150002</v>
      </c>
      <c r="F10" s="78">
        <v>38420.190022720002</v>
      </c>
      <c r="G10" s="79">
        <v>-4.5551346585137797E-3</v>
      </c>
      <c r="K10" s="140"/>
      <c r="L10" s="140"/>
    </row>
    <row r="11" spans="1:12" x14ac:dyDescent="0.3">
      <c r="A11" s="19" t="s">
        <v>42</v>
      </c>
      <c r="B11" s="78">
        <v>11646</v>
      </c>
      <c r="C11" s="78">
        <v>10536.75408284</v>
      </c>
      <c r="D11" s="78">
        <v>11672.371301339999</v>
      </c>
      <c r="E11" s="78">
        <v>10536.75408284</v>
      </c>
      <c r="F11" s="78">
        <v>12062.563150110002</v>
      </c>
      <c r="G11" s="79">
        <v>3.5768774696033102E-2</v>
      </c>
      <c r="K11" s="140"/>
      <c r="L11" s="140"/>
    </row>
    <row r="12" spans="1:12" x14ac:dyDescent="0.3">
      <c r="A12" s="19" t="s">
        <v>38</v>
      </c>
      <c r="B12" s="78">
        <v>2121</v>
      </c>
      <c r="C12" s="78">
        <v>2118.6528079499999</v>
      </c>
      <c r="D12" s="78">
        <v>2027.4486354800001</v>
      </c>
      <c r="E12" s="78">
        <v>2118.6528079499999</v>
      </c>
      <c r="F12" s="78">
        <v>2115.3017459600001</v>
      </c>
      <c r="G12" s="79">
        <v>-2.6865884205563122E-3</v>
      </c>
      <c r="K12" s="140"/>
      <c r="L12" s="140"/>
    </row>
    <row r="13" spans="1:12" x14ac:dyDescent="0.3">
      <c r="A13" s="19" t="s">
        <v>39</v>
      </c>
      <c r="B13" s="80">
        <v>0</v>
      </c>
      <c r="C13" s="80">
        <v>0</v>
      </c>
      <c r="D13" s="78">
        <v>2.4510706099999999</v>
      </c>
      <c r="E13" s="80">
        <v>0</v>
      </c>
      <c r="F13" s="78">
        <v>3.8013520000000001</v>
      </c>
      <c r="G13" s="79"/>
      <c r="K13" s="140"/>
      <c r="L13" s="140"/>
    </row>
    <row r="14" spans="1:12" ht="15" thickBot="1" x14ac:dyDescent="0.35">
      <c r="A14" s="22" t="s">
        <v>1</v>
      </c>
      <c r="B14" s="81">
        <v>52363</v>
      </c>
      <c r="C14" s="81">
        <v>51628.972123940002</v>
      </c>
      <c r="D14" s="81">
        <v>51724.916981140006</v>
      </c>
      <c r="E14" s="81">
        <v>51628.972123940002</v>
      </c>
      <c r="F14" s="81">
        <v>52601.856270789998</v>
      </c>
      <c r="G14" s="82">
        <v>4.5615467179114686E-3</v>
      </c>
      <c r="L14" s="140"/>
    </row>
    <row r="15" spans="1:12" ht="15" thickBot="1" x14ac:dyDescent="0.35">
      <c r="A15" s="22" t="s">
        <v>43</v>
      </c>
      <c r="B15" s="23">
        <v>736504.23653347988</v>
      </c>
      <c r="C15" s="81">
        <v>733160.95463325991</v>
      </c>
      <c r="D15" s="81">
        <v>731458.90051354002</v>
      </c>
      <c r="E15" s="81">
        <v>762921.33533978008</v>
      </c>
      <c r="F15" s="81">
        <v>788323.12816273002</v>
      </c>
      <c r="G15" s="82">
        <v>7.0357900279226115E-2</v>
      </c>
    </row>
  </sheetData>
  <mergeCells count="1">
    <mergeCell ref="A2:G2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F14" sqref="F14"/>
    </sheetView>
  </sheetViews>
  <sheetFormatPr defaultRowHeight="14.4" x14ac:dyDescent="0.3"/>
  <cols>
    <col min="1" max="1" width="21.109375" customWidth="1"/>
    <col min="2" max="6" width="9.88671875" bestFit="1" customWidth="1"/>
  </cols>
  <sheetData>
    <row r="1" spans="1:6" ht="15.6" x14ac:dyDescent="0.3">
      <c r="A1" s="31" t="s">
        <v>108</v>
      </c>
    </row>
    <row r="2" spans="1:6" ht="15" thickBot="1" x14ac:dyDescent="0.35">
      <c r="B2" s="144" t="s">
        <v>0</v>
      </c>
      <c r="C2" s="144"/>
      <c r="D2" s="144"/>
      <c r="E2" s="144"/>
      <c r="F2" s="144"/>
    </row>
    <row r="3" spans="1:6" ht="15" thickBot="1" x14ac:dyDescent="0.35">
      <c r="A3" s="118"/>
      <c r="B3" s="119">
        <v>43281</v>
      </c>
      <c r="C3" s="119">
        <v>43373</v>
      </c>
      <c r="D3" s="119">
        <v>43465</v>
      </c>
      <c r="E3" s="119">
        <v>43555</v>
      </c>
      <c r="F3" s="119">
        <v>43646</v>
      </c>
    </row>
    <row r="4" spans="1:6" x14ac:dyDescent="0.3">
      <c r="A4" s="24" t="s">
        <v>44</v>
      </c>
      <c r="B4" s="115"/>
      <c r="C4" s="115"/>
      <c r="D4" s="115"/>
      <c r="E4" s="115"/>
      <c r="F4" s="115"/>
    </row>
    <row r="5" spans="1:6" x14ac:dyDescent="0.3">
      <c r="A5" s="19" t="s">
        <v>37</v>
      </c>
      <c r="B5" s="20">
        <v>524339</v>
      </c>
      <c r="C5" s="20">
        <v>524849</v>
      </c>
      <c r="D5" s="20">
        <v>525258</v>
      </c>
      <c r="E5" s="20">
        <v>547227</v>
      </c>
      <c r="F5" s="20">
        <v>568172</v>
      </c>
    </row>
    <row r="6" spans="1:6" x14ac:dyDescent="0.3">
      <c r="A6" s="19" t="s">
        <v>47</v>
      </c>
      <c r="B6" s="20">
        <v>3990</v>
      </c>
      <c r="C6" s="20">
        <v>4181</v>
      </c>
      <c r="D6" s="20">
        <v>4181</v>
      </c>
      <c r="E6" s="20">
        <v>4181</v>
      </c>
      <c r="F6" s="20">
        <v>4181</v>
      </c>
    </row>
    <row r="7" spans="1:6" x14ac:dyDescent="0.3">
      <c r="A7" s="19" t="s">
        <v>105</v>
      </c>
      <c r="B7" s="21">
        <v>0</v>
      </c>
      <c r="C7" s="21">
        <v>0</v>
      </c>
      <c r="D7" s="21">
        <v>0</v>
      </c>
      <c r="E7" s="21">
        <v>0</v>
      </c>
      <c r="F7" s="21">
        <v>0</v>
      </c>
    </row>
    <row r="8" spans="1:6" x14ac:dyDescent="0.3">
      <c r="A8" s="116" t="s">
        <v>1</v>
      </c>
      <c r="B8" s="117">
        <v>528328</v>
      </c>
      <c r="C8" s="117">
        <v>529031</v>
      </c>
      <c r="D8" s="117">
        <v>529439</v>
      </c>
      <c r="E8" s="117">
        <v>551408</v>
      </c>
      <c r="F8" s="117">
        <v>572353</v>
      </c>
    </row>
    <row r="9" spans="1:6" x14ac:dyDescent="0.3">
      <c r="A9" s="24" t="s">
        <v>106</v>
      </c>
      <c r="B9" s="115"/>
      <c r="C9" s="115"/>
      <c r="D9" s="115"/>
      <c r="E9" s="115"/>
      <c r="F9" s="115"/>
    </row>
    <row r="10" spans="1:6" x14ac:dyDescent="0.3">
      <c r="A10" s="19" t="s">
        <v>37</v>
      </c>
      <c r="B10" s="20">
        <v>145225</v>
      </c>
      <c r="C10" s="20">
        <v>147645</v>
      </c>
      <c r="D10" s="20">
        <v>145208</v>
      </c>
      <c r="E10" s="20">
        <v>154671</v>
      </c>
      <c r="F10" s="20">
        <v>157982</v>
      </c>
    </row>
    <row r="11" spans="1:6" x14ac:dyDescent="0.3">
      <c r="A11" s="19" t="s">
        <v>47</v>
      </c>
      <c r="B11" s="21">
        <v>819</v>
      </c>
      <c r="C11" s="21">
        <v>867</v>
      </c>
      <c r="D11" s="21">
        <v>867</v>
      </c>
      <c r="E11" s="21">
        <v>867</v>
      </c>
      <c r="F11" s="21">
        <v>867</v>
      </c>
    </row>
    <row r="12" spans="1:6" x14ac:dyDescent="0.3">
      <c r="A12" s="19" t="s">
        <v>105</v>
      </c>
      <c r="B12" s="21">
        <v>890</v>
      </c>
      <c r="C12" s="21">
        <v>871</v>
      </c>
      <c r="D12" s="21">
        <v>859</v>
      </c>
      <c r="E12" s="21">
        <v>909</v>
      </c>
      <c r="F12" s="21">
        <v>916</v>
      </c>
    </row>
    <row r="13" spans="1:6" x14ac:dyDescent="0.3">
      <c r="A13" s="116" t="s">
        <v>1</v>
      </c>
      <c r="B13" s="117">
        <v>146935</v>
      </c>
      <c r="C13" s="117">
        <v>149384</v>
      </c>
      <c r="D13" s="117">
        <v>146935</v>
      </c>
      <c r="E13" s="117">
        <v>156447</v>
      </c>
      <c r="F13" s="117">
        <v>159765</v>
      </c>
    </row>
    <row r="14" spans="1:6" x14ac:dyDescent="0.3">
      <c r="A14" s="120" t="s">
        <v>107</v>
      </c>
      <c r="B14" s="121">
        <v>675263</v>
      </c>
      <c r="C14" s="121">
        <v>678415</v>
      </c>
      <c r="D14" s="121">
        <v>676374</v>
      </c>
      <c r="E14" s="121">
        <v>707855</v>
      </c>
      <c r="F14" s="121">
        <v>732118</v>
      </c>
    </row>
    <row r="15" spans="1:6" x14ac:dyDescent="0.3">
      <c r="A15" s="146" t="s">
        <v>45</v>
      </c>
      <c r="B15" s="146"/>
      <c r="C15" s="146"/>
      <c r="D15" s="146"/>
    </row>
  </sheetData>
  <mergeCells count="2">
    <mergeCell ref="B2:F2"/>
    <mergeCell ref="A15:D15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C23" sqref="C23"/>
    </sheetView>
  </sheetViews>
  <sheetFormatPr defaultRowHeight="14.4" x14ac:dyDescent="0.3"/>
  <cols>
    <col min="1" max="1" width="36" bestFit="1" customWidth="1"/>
    <col min="2" max="2" width="9" bestFit="1" customWidth="1"/>
    <col min="3" max="3" width="6.44140625" bestFit="1" customWidth="1"/>
    <col min="4" max="4" width="7.33203125" bestFit="1" customWidth="1"/>
    <col min="5" max="5" width="6.109375" bestFit="1" customWidth="1"/>
  </cols>
  <sheetData>
    <row r="1" spans="1:5" ht="15.6" x14ac:dyDescent="0.3">
      <c r="A1" s="31" t="s">
        <v>96</v>
      </c>
    </row>
    <row r="2" spans="1:5" ht="15" thickBot="1" x14ac:dyDescent="0.35">
      <c r="A2" s="144" t="s">
        <v>0</v>
      </c>
      <c r="B2" s="144"/>
      <c r="C2" s="144"/>
      <c r="D2" s="144"/>
      <c r="E2" s="144"/>
    </row>
    <row r="3" spans="1:5" x14ac:dyDescent="0.3">
      <c r="A3" s="147"/>
      <c r="B3" s="24" t="s">
        <v>61</v>
      </c>
      <c r="C3" s="149" t="s">
        <v>46</v>
      </c>
      <c r="D3" s="149" t="s">
        <v>47</v>
      </c>
      <c r="E3" s="151" t="s">
        <v>1</v>
      </c>
    </row>
    <row r="4" spans="1:5" ht="15" thickBot="1" x14ac:dyDescent="0.35">
      <c r="A4" s="148"/>
      <c r="B4" s="42" t="s">
        <v>62</v>
      </c>
      <c r="C4" s="150"/>
      <c r="D4" s="150"/>
      <c r="E4" s="152"/>
    </row>
    <row r="5" spans="1:5" x14ac:dyDescent="0.3">
      <c r="A5" s="2" t="s">
        <v>48</v>
      </c>
      <c r="B5" s="3">
        <v>669.46057199999996</v>
      </c>
      <c r="C5" s="3">
        <v>1072.6448330000001</v>
      </c>
      <c r="D5" s="3">
        <v>62.772917999999997</v>
      </c>
      <c r="E5" s="25">
        <v>1804.8783229999999</v>
      </c>
    </row>
    <row r="6" spans="1:5" x14ac:dyDescent="0.3">
      <c r="A6" s="2" t="s">
        <v>49</v>
      </c>
      <c r="B6" s="3">
        <v>947.36765200000002</v>
      </c>
      <c r="C6" s="3">
        <v>1799.5899179999999</v>
      </c>
      <c r="D6" s="3">
        <v>146.33230599999999</v>
      </c>
      <c r="E6" s="25">
        <v>2893.2898759999998</v>
      </c>
    </row>
    <row r="7" spans="1:5" x14ac:dyDescent="0.3">
      <c r="A7" s="5" t="s">
        <v>50</v>
      </c>
      <c r="B7" s="3">
        <v>0</v>
      </c>
      <c r="C7" s="3">
        <v>0</v>
      </c>
      <c r="D7" s="3">
        <v>0</v>
      </c>
      <c r="E7" s="25">
        <v>0</v>
      </c>
    </row>
    <row r="8" spans="1:5" x14ac:dyDescent="0.3">
      <c r="A8" s="5" t="s">
        <v>51</v>
      </c>
      <c r="B8" s="3">
        <v>4484.3008049999999</v>
      </c>
      <c r="C8" s="3">
        <v>18482.764942999998</v>
      </c>
      <c r="D8" s="3">
        <v>872.02956700000004</v>
      </c>
      <c r="E8" s="25">
        <v>23839.095314999999</v>
      </c>
    </row>
    <row r="9" spans="1:5" x14ac:dyDescent="0.3">
      <c r="A9" s="2" t="s">
        <v>52</v>
      </c>
      <c r="B9" s="3">
        <v>1115.70361</v>
      </c>
      <c r="C9" s="3">
        <v>530.87597900000003</v>
      </c>
      <c r="D9" s="3">
        <v>65.764069000000006</v>
      </c>
      <c r="E9" s="25">
        <v>1712.343658</v>
      </c>
    </row>
    <row r="10" spans="1:5" x14ac:dyDescent="0.3">
      <c r="A10" s="2" t="s">
        <v>53</v>
      </c>
      <c r="B10" s="3">
        <v>145.47555299999999</v>
      </c>
      <c r="C10" s="3">
        <v>690.54086600000005</v>
      </c>
      <c r="D10" s="3">
        <v>23.317460000000001</v>
      </c>
      <c r="E10" s="25">
        <v>859.33387900000002</v>
      </c>
    </row>
    <row r="11" spans="1:5" x14ac:dyDescent="0.3">
      <c r="A11" s="2" t="s">
        <v>54</v>
      </c>
      <c r="B11" s="3">
        <v>2287.9461110000002</v>
      </c>
      <c r="C11" s="3">
        <v>3718.1813149999998</v>
      </c>
      <c r="D11" s="3">
        <v>250.066273</v>
      </c>
      <c r="E11" s="25">
        <v>6256.1936990000004</v>
      </c>
    </row>
    <row r="12" spans="1:5" x14ac:dyDescent="0.3">
      <c r="A12" s="5" t="s">
        <v>55</v>
      </c>
      <c r="B12" s="3">
        <v>834.35125200000004</v>
      </c>
      <c r="C12" s="3">
        <v>10099.018061999999</v>
      </c>
      <c r="D12" s="3">
        <v>532.15793099999996</v>
      </c>
      <c r="E12" s="25">
        <v>11465.527244999999</v>
      </c>
    </row>
    <row r="13" spans="1:5" x14ac:dyDescent="0.3">
      <c r="A13" s="5" t="s">
        <v>56</v>
      </c>
      <c r="B13" s="3">
        <v>450.957089</v>
      </c>
      <c r="C13" s="3">
        <v>1037.344382</v>
      </c>
      <c r="D13" s="3">
        <v>66.220758000000004</v>
      </c>
      <c r="E13" s="25">
        <v>1554.5222289999999</v>
      </c>
    </row>
    <row r="14" spans="1:5" x14ac:dyDescent="0.3">
      <c r="A14" s="2" t="s">
        <v>57</v>
      </c>
      <c r="B14" s="3">
        <v>59.916578999999999</v>
      </c>
      <c r="C14" s="3">
        <v>429.56428799999998</v>
      </c>
      <c r="D14" s="3">
        <v>22.228110999999998</v>
      </c>
      <c r="E14" s="25">
        <v>511.708978</v>
      </c>
    </row>
    <row r="15" spans="1:5" x14ac:dyDescent="0.3">
      <c r="A15" s="2" t="s">
        <v>58</v>
      </c>
      <c r="B15" s="3">
        <v>135.98815099999999</v>
      </c>
      <c r="C15" s="3">
        <v>135.61510899999999</v>
      </c>
      <c r="D15" s="3">
        <v>14.906368000000001</v>
      </c>
      <c r="E15" s="25">
        <v>286.50962799999996</v>
      </c>
    </row>
    <row r="16" spans="1:5" x14ac:dyDescent="0.3">
      <c r="A16" s="5" t="s">
        <v>59</v>
      </c>
      <c r="B16" s="3">
        <v>497.09123899999997</v>
      </c>
      <c r="C16" s="3">
        <v>275.803157</v>
      </c>
      <c r="D16" s="3">
        <v>48.933368999999999</v>
      </c>
      <c r="E16" s="25">
        <v>821.82776499999989</v>
      </c>
    </row>
    <row r="17" spans="1:5" ht="15" thickBot="1" x14ac:dyDescent="0.35">
      <c r="A17" s="11" t="s">
        <v>60</v>
      </c>
      <c r="B17" s="8">
        <f>SUM(B5:B16)</f>
        <v>11628.558613000001</v>
      </c>
      <c r="C17" s="8">
        <f t="shared" ref="C17:D17" si="0">SUM(C5:C16)</f>
        <v>38271.942852</v>
      </c>
      <c r="D17" s="8">
        <f t="shared" si="0"/>
        <v>2104.7291299999997</v>
      </c>
      <c r="E17" s="8">
        <v>52005.230595000001</v>
      </c>
    </row>
  </sheetData>
  <mergeCells count="5">
    <mergeCell ref="A2:E2"/>
    <mergeCell ref="A3:A4"/>
    <mergeCell ref="C3:C4"/>
    <mergeCell ref="D3:D4"/>
    <mergeCell ref="E3:E4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activeCell="F17" sqref="F17"/>
    </sheetView>
  </sheetViews>
  <sheetFormatPr defaultRowHeight="14.4" x14ac:dyDescent="0.3"/>
  <cols>
    <col min="1" max="1" width="41.5546875" customWidth="1"/>
  </cols>
  <sheetData>
    <row r="1" spans="1:6" ht="15.6" x14ac:dyDescent="0.3">
      <c r="A1" s="31" t="s">
        <v>98</v>
      </c>
    </row>
    <row r="2" spans="1:6" ht="15" thickBot="1" x14ac:dyDescent="0.35">
      <c r="A2" s="144" t="s">
        <v>0</v>
      </c>
      <c r="B2" s="144"/>
      <c r="C2" s="144"/>
      <c r="D2" s="144"/>
      <c r="E2" s="144"/>
      <c r="F2" s="144"/>
    </row>
    <row r="3" spans="1:6" ht="15" customHeight="1" x14ac:dyDescent="0.3">
      <c r="A3" s="147"/>
      <c r="B3" s="24" t="s">
        <v>61</v>
      </c>
      <c r="C3" s="149" t="s">
        <v>46</v>
      </c>
      <c r="D3" s="149" t="s">
        <v>47</v>
      </c>
      <c r="E3" s="151" t="s">
        <v>1</v>
      </c>
      <c r="F3" s="151" t="s">
        <v>97</v>
      </c>
    </row>
    <row r="4" spans="1:6" ht="15" thickBot="1" x14ac:dyDescent="0.35">
      <c r="A4" s="148"/>
      <c r="B4" s="42" t="s">
        <v>62</v>
      </c>
      <c r="C4" s="150"/>
      <c r="D4" s="150"/>
      <c r="E4" s="152"/>
      <c r="F4" s="152"/>
    </row>
    <row r="5" spans="1:6" x14ac:dyDescent="0.3">
      <c r="A5" s="2" t="s">
        <v>48</v>
      </c>
      <c r="B5" s="49">
        <v>797.97685954999997</v>
      </c>
      <c r="C5" s="49">
        <v>1184.97251646</v>
      </c>
      <c r="D5" s="49">
        <v>72.715539759999999</v>
      </c>
      <c r="E5" s="83">
        <v>2055.6664517700001</v>
      </c>
      <c r="F5" s="84">
        <v>0.13895015834261315</v>
      </c>
    </row>
    <row r="6" spans="1:6" x14ac:dyDescent="0.3">
      <c r="A6" s="2" t="s">
        <v>49</v>
      </c>
      <c r="B6" s="49">
        <v>1023.2534165599999</v>
      </c>
      <c r="C6" s="49">
        <v>1852.53806022</v>
      </c>
      <c r="D6" s="49">
        <v>153.29860647000001</v>
      </c>
      <c r="E6" s="83">
        <v>3029</v>
      </c>
      <c r="F6" s="84">
        <v>4.6905125243662305E-2</v>
      </c>
    </row>
    <row r="7" spans="1:6" x14ac:dyDescent="0.3">
      <c r="A7" s="5" t="s">
        <v>50</v>
      </c>
      <c r="B7" s="49">
        <v>3.7225399999999999E-3</v>
      </c>
      <c r="C7" s="49">
        <v>9.0614599999999986E-3</v>
      </c>
      <c r="D7" s="49">
        <v>2.3881999999999999E-4</v>
      </c>
      <c r="E7" s="83">
        <v>1.3022819999999999E-2</v>
      </c>
      <c r="F7" s="84"/>
    </row>
    <row r="8" spans="1:6" x14ac:dyDescent="0.3">
      <c r="A8" s="5" t="s">
        <v>51</v>
      </c>
      <c r="B8" s="49">
        <v>4432.3679722200004</v>
      </c>
      <c r="C8" s="49">
        <v>18247.955350520002</v>
      </c>
      <c r="D8" s="49">
        <v>807.40566569000009</v>
      </c>
      <c r="E8" s="83">
        <v>23487.728988430001</v>
      </c>
      <c r="F8" s="84">
        <v>-1.4739079731306393E-2</v>
      </c>
    </row>
    <row r="9" spans="1:6" x14ac:dyDescent="0.3">
      <c r="A9" s="2" t="s">
        <v>52</v>
      </c>
      <c r="B9" s="49">
        <v>1211.4375453</v>
      </c>
      <c r="C9" s="49">
        <v>619.59765123</v>
      </c>
      <c r="D9" s="49">
        <v>68.102889739999995</v>
      </c>
      <c r="E9" s="83">
        <v>1899.13808627</v>
      </c>
      <c r="F9" s="84">
        <v>0.10908699745947836</v>
      </c>
    </row>
    <row r="10" spans="1:6" x14ac:dyDescent="0.3">
      <c r="A10" s="2" t="s">
        <v>53</v>
      </c>
      <c r="B10" s="49">
        <v>145.12085632</v>
      </c>
      <c r="C10" s="49">
        <v>776.19333434999999</v>
      </c>
      <c r="D10" s="49">
        <v>26.63448992</v>
      </c>
      <c r="E10" s="83">
        <v>947.94868058999998</v>
      </c>
      <c r="F10" s="84">
        <v>0.1031203397835545</v>
      </c>
    </row>
    <row r="11" spans="1:6" x14ac:dyDescent="0.3">
      <c r="A11" s="2" t="s">
        <v>54</v>
      </c>
      <c r="B11" s="49">
        <v>2407.6868057500001</v>
      </c>
      <c r="C11" s="49">
        <v>3796.0207545900003</v>
      </c>
      <c r="D11" s="49">
        <v>274.15962679</v>
      </c>
      <c r="E11" s="83">
        <v>6477.8671871300003</v>
      </c>
      <c r="F11" s="84">
        <v>3.5432644639093125E-2</v>
      </c>
    </row>
    <row r="12" spans="1:6" x14ac:dyDescent="0.3">
      <c r="A12" s="5" t="s">
        <v>55</v>
      </c>
      <c r="B12" s="49">
        <v>857.60872100999995</v>
      </c>
      <c r="C12" s="49">
        <v>9589.3183607600004</v>
      </c>
      <c r="D12" s="49">
        <v>525.38881218999995</v>
      </c>
      <c r="E12" s="83">
        <v>10972.315893960002</v>
      </c>
      <c r="F12" s="84">
        <v>-4.3016892333065826E-2</v>
      </c>
    </row>
    <row r="13" spans="1:6" x14ac:dyDescent="0.3">
      <c r="A13" s="5" t="s">
        <v>56</v>
      </c>
      <c r="B13" s="49">
        <v>417.00963160000003</v>
      </c>
      <c r="C13" s="49">
        <v>990.13048480999998</v>
      </c>
      <c r="D13" s="49">
        <v>78.313773439999991</v>
      </c>
      <c r="E13" s="83">
        <v>1485.45388985</v>
      </c>
      <c r="F13" s="84">
        <v>-4.4430589580202073E-2</v>
      </c>
    </row>
    <row r="14" spans="1:6" x14ac:dyDescent="0.3">
      <c r="A14" s="2" t="s">
        <v>57</v>
      </c>
      <c r="B14" s="49">
        <v>63.752767130000002</v>
      </c>
      <c r="C14" s="49">
        <v>433.24020557</v>
      </c>
      <c r="D14" s="49">
        <v>21.89329304</v>
      </c>
      <c r="E14" s="83">
        <v>518.88626574</v>
      </c>
      <c r="F14" s="84">
        <v>1.4026112592458784E-2</v>
      </c>
    </row>
    <row r="15" spans="1:6" x14ac:dyDescent="0.3">
      <c r="A15" s="2" t="s">
        <v>58</v>
      </c>
      <c r="B15" s="49">
        <v>146.41939325999999</v>
      </c>
      <c r="C15" s="49">
        <v>153.71601519000001</v>
      </c>
      <c r="D15" s="49">
        <v>15.65182658</v>
      </c>
      <c r="E15" s="83">
        <v>315.78723502999998</v>
      </c>
      <c r="F15" s="84">
        <v>0.1021871663942826</v>
      </c>
    </row>
    <row r="16" spans="1:6" x14ac:dyDescent="0.3">
      <c r="A16" s="5" t="s">
        <v>59</v>
      </c>
      <c r="B16" s="49">
        <v>537.17412625999998</v>
      </c>
      <c r="C16" s="49">
        <v>312.59356169</v>
      </c>
      <c r="D16" s="49">
        <v>49.059892420000004</v>
      </c>
      <c r="E16" s="83">
        <v>898.82758036999996</v>
      </c>
      <c r="F16" s="84">
        <v>9.3693373051225715E-2</v>
      </c>
    </row>
    <row r="17" spans="1:6" s="128" customFormat="1" ht="15" thickBot="1" x14ac:dyDescent="0.35">
      <c r="A17" s="11" t="s">
        <v>60</v>
      </c>
      <c r="B17" s="8">
        <v>12039.8118175</v>
      </c>
      <c r="C17" s="8">
        <v>37956.28535685</v>
      </c>
      <c r="D17" s="8">
        <v>2092.6246548599997</v>
      </c>
      <c r="E17" s="8">
        <v>52088.633281960014</v>
      </c>
      <c r="F17" s="127">
        <v>1.603736508920095E-3</v>
      </c>
    </row>
  </sheetData>
  <mergeCells count="6">
    <mergeCell ref="A3:A4"/>
    <mergeCell ref="C3:C4"/>
    <mergeCell ref="D3:D4"/>
    <mergeCell ref="E3:E4"/>
    <mergeCell ref="A2:F2"/>
    <mergeCell ref="F3:F4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A7" sqref="A7"/>
    </sheetView>
  </sheetViews>
  <sheetFormatPr defaultRowHeight="14.4" x14ac:dyDescent="0.3"/>
  <cols>
    <col min="1" max="1" width="35" bestFit="1" customWidth="1"/>
    <col min="2" max="3" width="9.6640625" bestFit="1" customWidth="1"/>
    <col min="4" max="5" width="9.88671875" bestFit="1" customWidth="1"/>
    <col min="6" max="6" width="9.6640625" bestFit="1" customWidth="1"/>
  </cols>
  <sheetData>
    <row r="1" spans="1:6" ht="15.6" x14ac:dyDescent="0.3">
      <c r="A1" s="31" t="s">
        <v>78</v>
      </c>
    </row>
    <row r="2" spans="1:6" ht="15" thickBot="1" x14ac:dyDescent="0.35">
      <c r="A2" s="153" t="s">
        <v>0</v>
      </c>
      <c r="B2" s="153"/>
      <c r="C2" s="153"/>
      <c r="D2" s="153"/>
      <c r="E2" s="153"/>
      <c r="F2" s="153"/>
    </row>
    <row r="3" spans="1:6" s="114" customFormat="1" ht="15" thickBot="1" x14ac:dyDescent="0.35">
      <c r="A3" s="122"/>
      <c r="B3" s="123">
        <v>43281</v>
      </c>
      <c r="C3" s="123">
        <v>43373</v>
      </c>
      <c r="D3" s="123">
        <v>43465</v>
      </c>
      <c r="E3" s="123">
        <v>43555</v>
      </c>
      <c r="F3" s="123">
        <v>43646</v>
      </c>
    </row>
    <row r="4" spans="1:6" x14ac:dyDescent="0.3">
      <c r="A4" s="85" t="s">
        <v>63</v>
      </c>
      <c r="B4" s="86">
        <v>55166</v>
      </c>
      <c r="C4" s="86">
        <v>56168.996427459999</v>
      </c>
      <c r="D4" s="86">
        <v>55130.287828349996</v>
      </c>
      <c r="E4" s="86">
        <v>57373.725794089994</v>
      </c>
      <c r="F4" s="86">
        <v>56544.140983320001</v>
      </c>
    </row>
    <row r="5" spans="1:6" x14ac:dyDescent="0.3">
      <c r="A5" s="85" t="s">
        <v>64</v>
      </c>
      <c r="B5" s="86">
        <v>20751</v>
      </c>
      <c r="C5" s="86">
        <v>20955.531649060002</v>
      </c>
      <c r="D5" s="86">
        <v>20506.144814359999</v>
      </c>
      <c r="E5" s="86">
        <v>21341.006881990001</v>
      </c>
      <c r="F5" s="86">
        <v>21051.253450869997</v>
      </c>
    </row>
    <row r="6" spans="1:6" s="126" customFormat="1" ht="27" thickBot="1" x14ac:dyDescent="0.35">
      <c r="A6" s="124" t="s">
        <v>109</v>
      </c>
      <c r="B6" s="125">
        <v>124383</v>
      </c>
      <c r="C6" s="125">
        <v>124472.34459737</v>
      </c>
      <c r="D6" s="125">
        <v>122175.59758986</v>
      </c>
      <c r="E6" s="125">
        <v>122072.79071024001</v>
      </c>
      <c r="F6" s="125">
        <v>123500.63732671001</v>
      </c>
    </row>
  </sheetData>
  <mergeCells count="1">
    <mergeCell ref="A2:F2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3" sqref="A3"/>
    </sheetView>
  </sheetViews>
  <sheetFormatPr defaultRowHeight="14.4" x14ac:dyDescent="0.3"/>
  <cols>
    <col min="1" max="1" width="9.6640625" bestFit="1" customWidth="1"/>
  </cols>
  <sheetData>
    <row r="1" spans="1:10" ht="15.6" x14ac:dyDescent="0.3">
      <c r="A1" s="32" t="s">
        <v>103</v>
      </c>
    </row>
    <row r="2" spans="1:10" ht="15.75" customHeight="1" thickBot="1" x14ac:dyDescent="0.35">
      <c r="A2" s="153" t="s">
        <v>18</v>
      </c>
      <c r="B2" s="153"/>
      <c r="C2" s="153"/>
      <c r="D2" s="153"/>
      <c r="E2" s="153"/>
      <c r="F2" s="153"/>
      <c r="G2" s="153"/>
      <c r="H2" s="153"/>
      <c r="I2" s="153"/>
      <c r="J2" s="153"/>
    </row>
    <row r="3" spans="1:10" s="114" customFormat="1" ht="15" customHeight="1" x14ac:dyDescent="0.3">
      <c r="A3" s="130"/>
      <c r="B3" s="154" t="s">
        <v>111</v>
      </c>
      <c r="C3" s="154"/>
      <c r="D3" s="154" t="s">
        <v>112</v>
      </c>
      <c r="E3" s="154"/>
      <c r="F3" s="154" t="s">
        <v>113</v>
      </c>
      <c r="G3" s="154"/>
      <c r="H3" s="154" t="s">
        <v>114</v>
      </c>
      <c r="I3" s="154"/>
      <c r="J3" s="155" t="s">
        <v>1</v>
      </c>
    </row>
    <row r="4" spans="1:10" s="114" customFormat="1" ht="15" thickBot="1" x14ac:dyDescent="0.35">
      <c r="A4" s="131"/>
      <c r="B4" s="132" t="s">
        <v>63</v>
      </c>
      <c r="C4" s="132" t="s">
        <v>65</v>
      </c>
      <c r="D4" s="132" t="s">
        <v>63</v>
      </c>
      <c r="E4" s="132" t="s">
        <v>65</v>
      </c>
      <c r="F4" s="132" t="s">
        <v>63</v>
      </c>
      <c r="G4" s="132" t="s">
        <v>65</v>
      </c>
      <c r="H4" s="132" t="s">
        <v>63</v>
      </c>
      <c r="I4" s="132" t="s">
        <v>65</v>
      </c>
      <c r="J4" s="156"/>
    </row>
    <row r="5" spans="1:10" x14ac:dyDescent="0.3">
      <c r="A5" s="87">
        <v>43281</v>
      </c>
      <c r="B5" s="88">
        <v>104683</v>
      </c>
      <c r="C5" s="89">
        <v>0.84</v>
      </c>
      <c r="D5" s="88">
        <v>7014</v>
      </c>
      <c r="E5" s="89">
        <v>0.06</v>
      </c>
      <c r="F5" s="88">
        <v>11542</v>
      </c>
      <c r="G5" s="89">
        <v>0.09</v>
      </c>
      <c r="H5" s="90">
        <v>887</v>
      </c>
      <c r="I5" s="89">
        <v>0.01</v>
      </c>
      <c r="J5" s="88">
        <v>124125</v>
      </c>
    </row>
    <row r="6" spans="1:10" x14ac:dyDescent="0.3">
      <c r="A6" s="87">
        <v>43373</v>
      </c>
      <c r="B6" s="91">
        <v>105480.58984172001</v>
      </c>
      <c r="C6" s="92">
        <f>+B6/J6</f>
        <v>0.84742189265334811</v>
      </c>
      <c r="D6" s="91">
        <v>6971.70727214</v>
      </c>
      <c r="E6" s="92">
        <f>+D6/J6</f>
        <v>5.6010090391485925E-2</v>
      </c>
      <c r="F6" s="91">
        <v>11182.54761299</v>
      </c>
      <c r="G6" s="92">
        <f>+F6/J6</f>
        <v>8.983961577296809E-2</v>
      </c>
      <c r="H6" s="91">
        <v>837.49987053999996</v>
      </c>
      <c r="I6" s="92">
        <f>+H6/J6</f>
        <v>6.7284011821977111E-3</v>
      </c>
      <c r="J6" s="91">
        <f>SUM(B6+D6+F6+H6)</f>
        <v>124472.34459739002</v>
      </c>
    </row>
    <row r="7" spans="1:10" x14ac:dyDescent="0.3">
      <c r="A7" s="27">
        <v>43465</v>
      </c>
      <c r="B7" s="91">
        <v>103267.47432997001</v>
      </c>
      <c r="C7" s="92">
        <f t="shared" ref="C7:C8" si="0">+B7/J7</f>
        <v>0.84523813568743011</v>
      </c>
      <c r="D7" s="91">
        <v>6609.51545222</v>
      </c>
      <c r="E7" s="92">
        <f t="shared" ref="E7:E8" si="1">+D7/J7</f>
        <v>5.4098490883788007E-2</v>
      </c>
      <c r="F7" s="91">
        <v>11387.508440580001</v>
      </c>
      <c r="G7" s="92">
        <f t="shared" ref="G7:G8" si="2">+F7/J7</f>
        <v>9.320607932838082E-2</v>
      </c>
      <c r="H7" s="91">
        <v>911.09936309</v>
      </c>
      <c r="I7" s="92">
        <f t="shared" ref="I7:I8" si="3">+H7/J7</f>
        <v>7.4572941004009954E-3</v>
      </c>
      <c r="J7" s="91">
        <f t="shared" ref="J7:J9" si="4">SUM(B7+D7+F7+H7)</f>
        <v>122175.59758586001</v>
      </c>
    </row>
    <row r="8" spans="1:10" x14ac:dyDescent="0.3">
      <c r="A8" s="27">
        <v>43555</v>
      </c>
      <c r="B8" s="91">
        <v>101938.84353812</v>
      </c>
      <c r="C8" s="92">
        <f t="shared" si="0"/>
        <v>0.83506605317223181</v>
      </c>
      <c r="D8" s="91">
        <v>5960.1284159500001</v>
      </c>
      <c r="E8" s="92">
        <f t="shared" si="1"/>
        <v>4.8824380775379775E-2</v>
      </c>
      <c r="F8" s="91">
        <v>13212.308580209999</v>
      </c>
      <c r="G8" s="92">
        <f t="shared" si="2"/>
        <v>0.10823303459631398</v>
      </c>
      <c r="H8" s="91">
        <v>961.51017596000008</v>
      </c>
      <c r="I8" s="92">
        <f t="shared" si="3"/>
        <v>7.8765314560744655E-3</v>
      </c>
      <c r="J8" s="91">
        <f t="shared" si="4"/>
        <v>122072.79071023999</v>
      </c>
    </row>
    <row r="9" spans="1:10" ht="15" thickBot="1" x14ac:dyDescent="0.35">
      <c r="A9" s="28">
        <v>43646</v>
      </c>
      <c r="B9" s="93">
        <v>103306.06974336</v>
      </c>
      <c r="C9" s="94">
        <f>+B9/J9</f>
        <v>0.83648207799028862</v>
      </c>
      <c r="D9" s="93">
        <v>6001.5464511099999</v>
      </c>
      <c r="E9" s="94">
        <f>+D9/J9</f>
        <v>4.859526704530745E-2</v>
      </c>
      <c r="F9" s="93">
        <v>12974.874832110001</v>
      </c>
      <c r="G9" s="94">
        <f>+F9/J9</f>
        <v>0.1050591730785002</v>
      </c>
      <c r="H9" s="93">
        <v>1218.1462991600001</v>
      </c>
      <c r="I9" s="94">
        <f>+H9/J9</f>
        <v>9.8634818859037101E-3</v>
      </c>
      <c r="J9" s="93">
        <f t="shared" si="4"/>
        <v>123500.63732574</v>
      </c>
    </row>
  </sheetData>
  <mergeCells count="6">
    <mergeCell ref="A2:J2"/>
    <mergeCell ref="B3:C3"/>
    <mergeCell ref="D3:E3"/>
    <mergeCell ref="F3:G3"/>
    <mergeCell ref="H3:I3"/>
    <mergeCell ref="J3:J4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sqref="A1:XFD1048576"/>
    </sheetView>
  </sheetViews>
  <sheetFormatPr defaultRowHeight="14.4" x14ac:dyDescent="0.3"/>
  <cols>
    <col min="1" max="1" width="43.6640625" customWidth="1"/>
    <col min="2" max="6" width="9.88671875" bestFit="1" customWidth="1"/>
  </cols>
  <sheetData>
    <row r="1" spans="1:6" ht="15.6" x14ac:dyDescent="0.3">
      <c r="A1" s="31" t="s">
        <v>79</v>
      </c>
    </row>
    <row r="2" spans="1:6" ht="15" thickBot="1" x14ac:dyDescent="0.35">
      <c r="A2" s="157" t="s">
        <v>0</v>
      </c>
      <c r="B2" s="157"/>
      <c r="C2" s="157"/>
      <c r="D2" s="157"/>
      <c r="E2" s="157"/>
      <c r="F2" s="157"/>
    </row>
    <row r="3" spans="1:6" s="114" customFormat="1" ht="15" thickBot="1" x14ac:dyDescent="0.35">
      <c r="A3" s="103"/>
      <c r="B3" s="133">
        <v>43281</v>
      </c>
      <c r="C3" s="133">
        <v>43373</v>
      </c>
      <c r="D3" s="133">
        <v>43465</v>
      </c>
      <c r="E3" s="133">
        <v>43555</v>
      </c>
      <c r="F3" s="133">
        <v>43646</v>
      </c>
    </row>
    <row r="4" spans="1:6" x14ac:dyDescent="0.3">
      <c r="A4" s="5" t="s">
        <v>71</v>
      </c>
      <c r="B4" s="78">
        <v>105522</v>
      </c>
      <c r="C4" s="78">
        <v>107474.93982662</v>
      </c>
      <c r="D4" s="78">
        <v>109193.85702603999</v>
      </c>
      <c r="E4" s="78">
        <v>108381.34798580001</v>
      </c>
      <c r="F4" s="78">
        <v>105702.42323217999</v>
      </c>
    </row>
    <row r="5" spans="1:6" x14ac:dyDescent="0.3">
      <c r="A5" s="5" t="s">
        <v>73</v>
      </c>
      <c r="B5" s="80">
        <v>154</v>
      </c>
      <c r="C5" s="78">
        <v>162.96920114</v>
      </c>
      <c r="D5" s="78">
        <v>162.30705379</v>
      </c>
      <c r="E5" s="78">
        <v>198.07359865000001</v>
      </c>
      <c r="F5" s="78">
        <v>181.50580299000001</v>
      </c>
    </row>
    <row r="6" spans="1:6" x14ac:dyDescent="0.3">
      <c r="A6" s="5" t="s">
        <v>74</v>
      </c>
      <c r="B6" s="78">
        <v>410</v>
      </c>
      <c r="C6" s="78">
        <v>631.10795114999996</v>
      </c>
      <c r="D6" s="78">
        <v>4511.2837760800003</v>
      </c>
      <c r="E6" s="78">
        <v>4626.6345863199995</v>
      </c>
      <c r="F6" s="78">
        <v>457.20669972000002</v>
      </c>
    </row>
    <row r="7" spans="1:6" x14ac:dyDescent="0.3">
      <c r="A7" s="5" t="s">
        <v>75</v>
      </c>
      <c r="B7" s="78">
        <v>35038</v>
      </c>
      <c r="C7" s="78">
        <v>35257.75155809</v>
      </c>
      <c r="D7" s="78">
        <v>35457.28509682</v>
      </c>
      <c r="E7" s="78">
        <v>35837.556738190004</v>
      </c>
      <c r="F7" s="78">
        <v>35186.605121280001</v>
      </c>
    </row>
    <row r="8" spans="1:6" ht="27" thickBot="1" x14ac:dyDescent="0.35">
      <c r="A8" s="5" t="s">
        <v>76</v>
      </c>
      <c r="B8" s="95">
        <v>24</v>
      </c>
      <c r="C8" s="96">
        <v>19.659713329999999</v>
      </c>
      <c r="D8" s="96">
        <v>47.58008942</v>
      </c>
      <c r="E8" s="96">
        <v>88.126645239999988</v>
      </c>
      <c r="F8" s="96">
        <v>50.624016299999994</v>
      </c>
    </row>
    <row r="9" spans="1:6" x14ac:dyDescent="0.3">
      <c r="A9" s="33" t="s">
        <v>72</v>
      </c>
      <c r="B9" s="97">
        <v>69896</v>
      </c>
      <c r="C9" s="97">
        <v>71403.451759380012</v>
      </c>
      <c r="D9" s="97">
        <v>69015.401003940002</v>
      </c>
      <c r="E9" s="97">
        <v>67630.956417410009</v>
      </c>
      <c r="F9" s="97">
        <v>69826.481591929987</v>
      </c>
    </row>
    <row r="10" spans="1:6" ht="39.6" x14ac:dyDescent="0.3">
      <c r="A10" s="34" t="s">
        <v>77</v>
      </c>
      <c r="B10" s="78">
        <v>9008</v>
      </c>
      <c r="C10" s="78">
        <v>10233.444704719999</v>
      </c>
      <c r="D10" s="78">
        <v>11691.146982169999</v>
      </c>
      <c r="E10" s="78">
        <v>10393.02198293</v>
      </c>
      <c r="F10" s="78">
        <v>10018.76103265</v>
      </c>
    </row>
    <row r="11" spans="1:6" ht="26.4" x14ac:dyDescent="0.3">
      <c r="A11" s="34" t="s">
        <v>66</v>
      </c>
      <c r="B11" s="80">
        <v>435</v>
      </c>
      <c r="C11" s="78">
        <v>605.00658905</v>
      </c>
      <c r="D11" s="78">
        <v>641.05773324999996</v>
      </c>
      <c r="E11" s="78">
        <v>648.79057884999997</v>
      </c>
      <c r="F11" s="78">
        <v>631.05406498000002</v>
      </c>
    </row>
    <row r="12" spans="1:6" ht="27" thickBot="1" x14ac:dyDescent="0.35">
      <c r="A12" s="35" t="s">
        <v>67</v>
      </c>
      <c r="B12" s="81">
        <v>9443</v>
      </c>
      <c r="C12" s="81">
        <v>10838.451293760001</v>
      </c>
      <c r="D12" s="81">
        <v>12332.20471541</v>
      </c>
      <c r="E12" s="81">
        <v>11041.812561780001</v>
      </c>
      <c r="F12" s="81">
        <v>10649.815097639999</v>
      </c>
    </row>
    <row r="13" spans="1:6" x14ac:dyDescent="0.3">
      <c r="A13" s="5" t="s">
        <v>68</v>
      </c>
      <c r="B13" s="136">
        <v>0.62576434461086694</v>
      </c>
      <c r="C13" s="136">
        <v>0.63496659109669151</v>
      </c>
      <c r="D13" s="136">
        <v>0.62811514167570259</v>
      </c>
      <c r="E13" s="136">
        <v>0.62679889523135479</v>
      </c>
      <c r="F13" s="136">
        <v>0.63880710258744611</v>
      </c>
    </row>
    <row r="14" spans="1:6" ht="15" thickBot="1" x14ac:dyDescent="0.35">
      <c r="A14" s="29" t="s">
        <v>80</v>
      </c>
      <c r="B14" s="137">
        <v>0.1351</v>
      </c>
      <c r="C14" s="137">
        <f>+C12/C9</f>
        <v>0.15179169951452934</v>
      </c>
      <c r="D14" s="137">
        <f t="shared" ref="D14:F14" si="0">+D12/D9</f>
        <v>0.17868772094370602</v>
      </c>
      <c r="E14" s="137">
        <f t="shared" si="0"/>
        <v>0.16326565742514837</v>
      </c>
      <c r="F14" s="137">
        <f t="shared" si="0"/>
        <v>0.15251828324786773</v>
      </c>
    </row>
    <row r="16" spans="1:6" x14ac:dyDescent="0.3">
      <c r="B16" s="41"/>
      <c r="C16" s="41"/>
      <c r="D16" s="41"/>
      <c r="E16" s="41"/>
      <c r="F16" s="41"/>
    </row>
    <row r="17" spans="2:6" x14ac:dyDescent="0.3">
      <c r="B17" s="40"/>
      <c r="C17" s="40"/>
      <c r="D17" s="40"/>
      <c r="E17" s="40"/>
      <c r="F17" s="40"/>
    </row>
  </sheetData>
  <mergeCells count="1">
    <mergeCell ref="A2:F2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workbookViewId="0">
      <selection activeCell="E20" sqref="E20"/>
    </sheetView>
  </sheetViews>
  <sheetFormatPr defaultRowHeight="14.4" x14ac:dyDescent="0.3"/>
  <cols>
    <col min="1" max="1" width="35.44140625" customWidth="1"/>
    <col min="2" max="6" width="9.88671875" bestFit="1" customWidth="1"/>
  </cols>
  <sheetData>
    <row r="1" spans="1:6" ht="15.6" x14ac:dyDescent="0.3">
      <c r="A1" s="32" t="s">
        <v>102</v>
      </c>
    </row>
    <row r="2" spans="1:6" ht="15" thickBot="1" x14ac:dyDescent="0.35">
      <c r="A2" s="158" t="s">
        <v>69</v>
      </c>
      <c r="B2" s="158"/>
      <c r="C2" s="158"/>
      <c r="D2" s="158"/>
      <c r="E2" s="158"/>
      <c r="F2" s="158"/>
    </row>
    <row r="3" spans="1:6" s="114" customFormat="1" ht="15" thickBot="1" x14ac:dyDescent="0.35">
      <c r="A3" s="134"/>
      <c r="B3" s="135">
        <v>43281</v>
      </c>
      <c r="C3" s="135">
        <v>43373</v>
      </c>
      <c r="D3" s="135">
        <v>43465</v>
      </c>
      <c r="E3" s="135">
        <v>43555</v>
      </c>
      <c r="F3" s="135">
        <v>43646</v>
      </c>
    </row>
    <row r="4" spans="1:6" x14ac:dyDescent="0.3">
      <c r="A4" s="98" t="s">
        <v>70</v>
      </c>
      <c r="B4" s="78">
        <v>39131.97061461</v>
      </c>
      <c r="C4" s="78">
        <v>39095</v>
      </c>
      <c r="D4" s="78">
        <v>39428.242135519999</v>
      </c>
      <c r="E4" s="78">
        <v>37631</v>
      </c>
      <c r="F4" s="78">
        <v>36997.196224989995</v>
      </c>
    </row>
    <row r="5" spans="1:6" x14ac:dyDescent="0.3">
      <c r="A5" s="5" t="s">
        <v>99</v>
      </c>
      <c r="B5" s="78">
        <v>25547.053278110001</v>
      </c>
      <c r="C5" s="78">
        <v>25308</v>
      </c>
      <c r="D5" s="78">
        <v>24583.945065870001</v>
      </c>
      <c r="E5" s="78">
        <v>23541</v>
      </c>
      <c r="F5" s="78">
        <v>22703.748876680002</v>
      </c>
    </row>
    <row r="6" spans="1:6" ht="52.8" x14ac:dyDescent="0.3">
      <c r="A6" s="5" t="s">
        <v>100</v>
      </c>
      <c r="B6" s="99">
        <v>189.05869480600225</v>
      </c>
      <c r="C6" s="99">
        <v>188.3</v>
      </c>
      <c r="D6" s="99">
        <v>196.92972265471752</v>
      </c>
      <c r="E6" s="99">
        <v>193</v>
      </c>
      <c r="F6" s="99">
        <v>195.99202773517632</v>
      </c>
    </row>
    <row r="7" spans="1:6" ht="27" thickBot="1" x14ac:dyDescent="0.35">
      <c r="A7" s="26" t="s">
        <v>101</v>
      </c>
      <c r="B7" s="100">
        <v>268.05288176302815</v>
      </c>
      <c r="C7" s="100">
        <v>270.7</v>
      </c>
      <c r="D7" s="100">
        <v>293.82092202044936</v>
      </c>
      <c r="E7" s="100">
        <v>278.10000000000002</v>
      </c>
      <c r="F7" s="100">
        <v>287.46350185324013</v>
      </c>
    </row>
    <row r="12" spans="1:6" x14ac:dyDescent="0.3">
      <c r="A12" s="30"/>
    </row>
  </sheetData>
  <mergeCells count="1">
    <mergeCell ref="A2:F2"/>
  </mergeCells>
  <hyperlinks>
    <hyperlink ref="A5" location="_ftn1" display="_ftn1"/>
    <hyperlink ref="A6" location="_ftn2" display="_ftn2"/>
  </hyperlinks>
  <pageMargins left="0.7" right="0.7" top="0.75" bottom="0.75" header="0.3" footer="0.3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12</vt:i4>
      </vt:variant>
    </vt:vector>
  </HeadingPairs>
  <TitlesOfParts>
    <vt:vector size="12" baseType="lpstr">
      <vt:lpstr>Indice</vt:lpstr>
      <vt:lpstr>Tavola 1</vt:lpstr>
      <vt:lpstr>Tavola 2</vt:lpstr>
      <vt:lpstr>Tavola 3</vt:lpstr>
      <vt:lpstr>Tavola 4</vt:lpstr>
      <vt:lpstr>Tavola 5</vt:lpstr>
      <vt:lpstr>Tavola 6a</vt:lpstr>
      <vt:lpstr>Tavola 6b</vt:lpstr>
      <vt:lpstr>Tavola 7</vt:lpstr>
      <vt:lpstr>Tavola 8</vt:lpstr>
      <vt:lpstr>Tavola 9</vt:lpstr>
      <vt:lpstr>Tavola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2019-10-11T07:08:08Z</dcterms:created>
  <dcterms:modified xsi:type="dcterms:W3CDTF">2019-10-11T14:59:13Z</dcterms:modified>
</cp:coreProperties>
</file>