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residenza\PUBBLICAZIONI SU NUOVO SITO IVASS\3 - PUBBLICAZIONI E STATISTICHE\STATISTICHE\Bollettino Statistico n. 19 Contenzioso R.C.Auto 2010-2018\"/>
    </mc:Choice>
  </mc:AlternateContent>
  <bookViews>
    <workbookView xWindow="720" yWindow="375" windowWidth="17955" windowHeight="10965" tabRatio="950"/>
  </bookViews>
  <sheets>
    <sheet name="Tabella 1" sheetId="3" r:id="rId1"/>
    <sheet name="Tabella 2" sheetId="4" r:id="rId2"/>
    <sheet name="Tabella 3" sheetId="5" r:id="rId3"/>
    <sheet name="Tabella 4" sheetId="6" r:id="rId4"/>
    <sheet name="Tabella 5" sheetId="7" r:id="rId5"/>
    <sheet name="Tabella 6" sheetId="8" r:id="rId6"/>
    <sheet name="Tabella 7" sheetId="9" r:id="rId7"/>
    <sheet name="Tabella 7 bis" sheetId="10" r:id="rId8"/>
    <sheet name="Tabella 8" sheetId="11" r:id="rId9"/>
    <sheet name="Tabella 9" sheetId="12" r:id="rId10"/>
    <sheet name="Tabella 10" sheetId="13" r:id="rId11"/>
    <sheet name="Tabella 11" sheetId="14" r:id="rId12"/>
    <sheet name="Tabella 12" sheetId="15" r:id="rId13"/>
    <sheet name="Tabella 13" sheetId="16" r:id="rId14"/>
    <sheet name="Tabella 14" sheetId="17" r:id="rId15"/>
  </sheets>
  <definedNames>
    <definedName name="_xlnm._FilterDatabase" localSheetId="6" hidden="1">'Tabella 7'!$A$2:$H$30</definedName>
    <definedName name="_xlnm._FilterDatabase" localSheetId="7" hidden="1">'Tabella 7 bis'!$A$4:$Z$239</definedName>
    <definedName name="_xlnm._FilterDatabase" localSheetId="8" hidden="1">'Tabella 8'!$A$3:$J$3</definedName>
  </definedNames>
  <calcPr calcId="162913"/>
</workbook>
</file>

<file path=xl/calcChain.xml><?xml version="1.0" encoding="utf-8"?>
<calcChain xmlns="http://schemas.openxmlformats.org/spreadsheetml/2006/main">
  <c r="Y33" i="10" l="1"/>
  <c r="AA33" i="10"/>
  <c r="AA223" i="10"/>
  <c r="AA228" i="10"/>
  <c r="AA59" i="10"/>
  <c r="AA34" i="10"/>
  <c r="AA7" i="10"/>
  <c r="AA9" i="10"/>
  <c r="AA11" i="10"/>
  <c r="AA13" i="10"/>
  <c r="AA15" i="10"/>
  <c r="AA17" i="10"/>
  <c r="AA19" i="10"/>
  <c r="AA21" i="10"/>
  <c r="AA22" i="10"/>
  <c r="AA24" i="10"/>
  <c r="AA25" i="10"/>
  <c r="AA27" i="10"/>
  <c r="AA29" i="10"/>
  <c r="AA31" i="10"/>
  <c r="AA36" i="10"/>
  <c r="AA38" i="10"/>
  <c r="AA40" i="10"/>
  <c r="AA42" i="10"/>
  <c r="AA44" i="10"/>
  <c r="AA46" i="10"/>
  <c r="AA48" i="10"/>
  <c r="AA50" i="10"/>
  <c r="AA52" i="10"/>
  <c r="AA54" i="10"/>
  <c r="AA56" i="10"/>
  <c r="AA58" i="10"/>
  <c r="AA61" i="10"/>
  <c r="AA63" i="10"/>
  <c r="AA64" i="10"/>
  <c r="AA66" i="10"/>
  <c r="AA68" i="10"/>
  <c r="AA70" i="10"/>
  <c r="AA72" i="10"/>
  <c r="AA74" i="10"/>
  <c r="AA76" i="10"/>
  <c r="AA78" i="10"/>
  <c r="AA79" i="10"/>
  <c r="AA81" i="10"/>
  <c r="AA83" i="10"/>
  <c r="AA85" i="10"/>
  <c r="AA87" i="10"/>
  <c r="AA88" i="10"/>
  <c r="AA90" i="10"/>
  <c r="AA92" i="10"/>
  <c r="AA94" i="10"/>
  <c r="AA96" i="10"/>
  <c r="AA98" i="10"/>
  <c r="AA100" i="10"/>
  <c r="AA102" i="10"/>
  <c r="AA104" i="10"/>
  <c r="AA106" i="10"/>
  <c r="AA107" i="10"/>
  <c r="AA109" i="10"/>
  <c r="AA111" i="10"/>
  <c r="AA113" i="10"/>
  <c r="AA115" i="10"/>
  <c r="AA117" i="10"/>
  <c r="AA118" i="10"/>
  <c r="AA120" i="10"/>
  <c r="AA122" i="10"/>
  <c r="AA124" i="10"/>
  <c r="AA126" i="10"/>
  <c r="AA128" i="10"/>
  <c r="AA130" i="10"/>
  <c r="AA132" i="10"/>
  <c r="AA134" i="10"/>
  <c r="AA136" i="10"/>
  <c r="AA138" i="10"/>
  <c r="AA139" i="10"/>
  <c r="AA141" i="10"/>
  <c r="AA143" i="10"/>
  <c r="AA144" i="10"/>
  <c r="AA146" i="10"/>
  <c r="AA148" i="10"/>
  <c r="AA150" i="10"/>
  <c r="AA152" i="10"/>
  <c r="AA154" i="10"/>
  <c r="AA155" i="10"/>
  <c r="AA157" i="10"/>
  <c r="AA159" i="10"/>
  <c r="AA161" i="10"/>
  <c r="AA163" i="10"/>
  <c r="AA165" i="10"/>
  <c r="AA166" i="10"/>
  <c r="AA168" i="10"/>
  <c r="AA170" i="10"/>
  <c r="AA172" i="10"/>
  <c r="AA174" i="10"/>
  <c r="AA175" i="10"/>
  <c r="AA177" i="10"/>
  <c r="AA179" i="10"/>
  <c r="AA180" i="10"/>
  <c r="AA182" i="10"/>
  <c r="AA184" i="10"/>
  <c r="AA186" i="10"/>
  <c r="AA188" i="10"/>
  <c r="AA190" i="10"/>
  <c r="AA192" i="10"/>
  <c r="AA193" i="10"/>
  <c r="AA195" i="10"/>
  <c r="AA197" i="10"/>
  <c r="AA198" i="10"/>
  <c r="AA200" i="10"/>
  <c r="AA202" i="10"/>
  <c r="AA204" i="10"/>
  <c r="AA206" i="10"/>
  <c r="AA208" i="10"/>
  <c r="AA209" i="10"/>
  <c r="AA211" i="10"/>
  <c r="AA213" i="10"/>
  <c r="AA215" i="10"/>
  <c r="AA217" i="10"/>
  <c r="AA219" i="10"/>
  <c r="AA221" i="10"/>
  <c r="AA225" i="10"/>
  <c r="AA227" i="10"/>
  <c r="AA230" i="10"/>
  <c r="AA232" i="10"/>
  <c r="AA234" i="10"/>
  <c r="AA236" i="10"/>
  <c r="AA238" i="10"/>
  <c r="AA239" i="10"/>
  <c r="AA5" i="10"/>
  <c r="E13" i="7" l="1"/>
  <c r="F13" i="7"/>
  <c r="G13" i="7"/>
  <c r="G17" i="6"/>
  <c r="D17" i="6"/>
  <c r="E17" i="6"/>
  <c r="G16" i="6"/>
  <c r="F16" i="6"/>
  <c r="G15" i="6"/>
  <c r="F15" i="6"/>
  <c r="G14" i="6"/>
  <c r="G6" i="6"/>
  <c r="G7" i="6"/>
  <c r="G8" i="6"/>
  <c r="G9" i="6"/>
  <c r="G10" i="6"/>
  <c r="G11" i="6"/>
  <c r="G12" i="6"/>
  <c r="G13" i="6"/>
  <c r="G5" i="6"/>
  <c r="F14" i="6"/>
  <c r="F6" i="6"/>
  <c r="F7" i="6"/>
  <c r="F8" i="6"/>
  <c r="F9" i="6"/>
  <c r="F10" i="6"/>
  <c r="F11" i="6"/>
  <c r="F12" i="6"/>
  <c r="F13" i="6"/>
  <c r="F5" i="6"/>
  <c r="M31" i="13" l="1"/>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4" i="13"/>
  <c r="N4" i="13" l="1"/>
  <c r="O4" i="13"/>
  <c r="N5" i="13"/>
  <c r="O5" i="13"/>
  <c r="N6" i="13"/>
  <c r="O6" i="13"/>
  <c r="N7" i="13"/>
  <c r="O7" i="13"/>
  <c r="N8" i="13"/>
  <c r="O8" i="13"/>
  <c r="N9" i="13"/>
  <c r="O9" i="13"/>
  <c r="N10" i="13"/>
  <c r="O10" i="13"/>
  <c r="N11" i="13"/>
  <c r="O11" i="13"/>
  <c r="N12" i="13"/>
  <c r="O12" i="13"/>
  <c r="N13" i="13"/>
  <c r="O13" i="13"/>
  <c r="N14" i="13"/>
  <c r="O14" i="13"/>
  <c r="N15" i="13"/>
  <c r="O15" i="13"/>
  <c r="N16" i="13"/>
  <c r="O16" i="13"/>
  <c r="N17" i="13"/>
  <c r="O17" i="13"/>
  <c r="N18" i="13"/>
  <c r="O18" i="13"/>
  <c r="N19" i="13"/>
  <c r="O19" i="13"/>
  <c r="N20" i="13"/>
  <c r="O20" i="13"/>
  <c r="N21" i="13"/>
  <c r="O21" i="13"/>
  <c r="N22" i="13"/>
  <c r="O22" i="13"/>
  <c r="N23" i="13"/>
  <c r="O23" i="13"/>
  <c r="N24" i="13"/>
  <c r="O24" i="13"/>
  <c r="N25" i="13"/>
  <c r="O25" i="13"/>
  <c r="N26" i="13"/>
  <c r="O26" i="13"/>
  <c r="N27" i="13"/>
  <c r="O27" i="13"/>
  <c r="N28" i="13"/>
  <c r="O28" i="13"/>
  <c r="N29" i="13"/>
  <c r="O29" i="13"/>
  <c r="N30" i="13"/>
  <c r="O30" i="13"/>
  <c r="L6" i="11" l="1"/>
  <c r="L7" i="11"/>
  <c r="L8" i="11"/>
  <c r="L10" i="11"/>
  <c r="L11" i="11"/>
  <c r="L12" i="11"/>
  <c r="L13" i="11"/>
  <c r="L14" i="11"/>
  <c r="L15" i="11"/>
  <c r="L16" i="11"/>
  <c r="L17" i="11"/>
  <c r="L19" i="11"/>
  <c r="L23" i="11"/>
  <c r="L24" i="11"/>
  <c r="L25" i="11"/>
  <c r="L26" i="11"/>
  <c r="L27" i="11"/>
  <c r="L28" i="11"/>
  <c r="L30" i="11"/>
  <c r="L4" i="11"/>
  <c r="K6" i="11"/>
  <c r="K7" i="11"/>
  <c r="K8" i="11"/>
  <c r="K10" i="11"/>
  <c r="K11" i="11"/>
  <c r="K12" i="11"/>
  <c r="K13" i="11"/>
  <c r="K14" i="11"/>
  <c r="K15" i="11"/>
  <c r="K16" i="11"/>
  <c r="K17" i="11"/>
  <c r="K19" i="11"/>
  <c r="K23" i="11"/>
  <c r="K24" i="11"/>
  <c r="K25" i="11"/>
  <c r="K26" i="11"/>
  <c r="K27" i="11"/>
  <c r="K28" i="11"/>
  <c r="K30" i="11"/>
  <c r="K4" i="11"/>
  <c r="L4" i="13" l="1"/>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J4" i="13"/>
  <c r="J6" i="13"/>
  <c r="J7" i="13"/>
  <c r="J8" i="13"/>
  <c r="J10" i="13"/>
  <c r="J11" i="13"/>
  <c r="J12" i="13"/>
  <c r="J13" i="13"/>
  <c r="J14" i="13"/>
  <c r="J15" i="13"/>
  <c r="J16" i="13"/>
  <c r="J17" i="13"/>
  <c r="J19" i="13"/>
  <c r="J20" i="13"/>
  <c r="J23" i="13"/>
  <c r="J24" i="13"/>
  <c r="J25" i="13"/>
  <c r="J26" i="13"/>
  <c r="J27" i="13"/>
  <c r="J28" i="13"/>
  <c r="J30" i="13"/>
  <c r="I30" i="13"/>
  <c r="I28" i="13"/>
  <c r="I27" i="13"/>
  <c r="I26" i="13"/>
  <c r="I25" i="13"/>
  <c r="I24" i="13"/>
  <c r="I23" i="13"/>
  <c r="I20" i="13"/>
  <c r="I19" i="13"/>
  <c r="I17" i="13"/>
  <c r="I16" i="13"/>
  <c r="I15" i="13"/>
  <c r="I14" i="13"/>
  <c r="I13" i="13"/>
  <c r="I12" i="13"/>
  <c r="I11" i="13"/>
  <c r="I10" i="13"/>
  <c r="I8" i="13"/>
  <c r="I7" i="13"/>
  <c r="I6" i="13"/>
  <c r="I4" i="13"/>
  <c r="F6" i="13" l="1"/>
  <c r="F7" i="13"/>
  <c r="F8" i="13"/>
  <c r="F10" i="13"/>
  <c r="F11" i="13"/>
  <c r="F12" i="13"/>
  <c r="F13" i="13"/>
  <c r="F14" i="13"/>
  <c r="F15" i="13"/>
  <c r="F16" i="13"/>
  <c r="F17" i="13"/>
  <c r="F19" i="13"/>
  <c r="F23" i="13"/>
  <c r="F24" i="13"/>
  <c r="F25" i="13"/>
  <c r="F26" i="13"/>
  <c r="F27" i="13"/>
  <c r="F28" i="13"/>
  <c r="F30" i="13"/>
  <c r="F4" i="13"/>
  <c r="E6" i="13"/>
  <c r="E7" i="13"/>
  <c r="E8" i="13"/>
  <c r="E10" i="13"/>
  <c r="E11" i="13"/>
  <c r="E12" i="13"/>
  <c r="E13" i="13"/>
  <c r="E14" i="13"/>
  <c r="E15" i="13"/>
  <c r="E16" i="13"/>
  <c r="E17" i="13"/>
  <c r="E19" i="13"/>
  <c r="E23" i="13"/>
  <c r="E24" i="13"/>
  <c r="E25" i="13"/>
  <c r="E26" i="13"/>
  <c r="E27" i="13"/>
  <c r="E28" i="13"/>
  <c r="E30" i="13"/>
  <c r="E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4" i="13"/>
  <c r="C31" i="12"/>
  <c r="D31" i="12"/>
  <c r="E31" i="12"/>
  <c r="F31" i="12"/>
  <c r="G31" i="12"/>
  <c r="H31" i="12"/>
  <c r="I31" i="12"/>
  <c r="J31" i="12"/>
  <c r="K31" i="12"/>
  <c r="B31" i="12"/>
  <c r="K6" i="13"/>
  <c r="K7" i="13"/>
  <c r="K8" i="13"/>
  <c r="K10" i="13"/>
  <c r="K11" i="13"/>
  <c r="K12" i="13"/>
  <c r="K13" i="13"/>
  <c r="K14" i="13"/>
  <c r="K15" i="13"/>
  <c r="K16" i="13"/>
  <c r="K17" i="13"/>
  <c r="K19" i="13"/>
  <c r="K23" i="13"/>
  <c r="K24" i="13"/>
  <c r="K25" i="13"/>
  <c r="K26" i="13"/>
  <c r="K27" i="13"/>
  <c r="K28" i="13"/>
  <c r="K30" i="13"/>
  <c r="K4" i="13"/>
  <c r="N31" i="13" l="1"/>
  <c r="O31" i="13"/>
  <c r="H5" i="13"/>
  <c r="G18" i="13"/>
  <c r="G30" i="13"/>
  <c r="G14" i="13"/>
  <c r="G26" i="13"/>
  <c r="G10" i="13"/>
  <c r="G22" i="13"/>
  <c r="H4" i="13"/>
  <c r="H28" i="13"/>
  <c r="H24" i="13"/>
  <c r="H20" i="13"/>
  <c r="H16" i="13"/>
  <c r="H12" i="13"/>
  <c r="H8" i="13"/>
  <c r="H31" i="13"/>
  <c r="H27" i="13"/>
  <c r="H23" i="13"/>
  <c r="H19" i="13"/>
  <c r="H15" i="13"/>
  <c r="H11" i="13"/>
  <c r="H7" i="13"/>
  <c r="H30" i="13"/>
  <c r="H26" i="13"/>
  <c r="H22" i="13"/>
  <c r="H18" i="13"/>
  <c r="H14" i="13"/>
  <c r="H10" i="13"/>
  <c r="H6" i="13"/>
  <c r="C31" i="13"/>
  <c r="H29" i="13"/>
  <c r="H25" i="13"/>
  <c r="H21" i="13"/>
  <c r="H17" i="13"/>
  <c r="H13" i="13"/>
  <c r="H9" i="13"/>
  <c r="G29" i="13"/>
  <c r="G25" i="13"/>
  <c r="G21" i="13"/>
  <c r="G17" i="13"/>
  <c r="G13" i="13"/>
  <c r="G9" i="13"/>
  <c r="G5" i="13"/>
  <c r="B31" i="13"/>
  <c r="D31" i="13"/>
  <c r="G28" i="13"/>
  <c r="G24" i="13"/>
  <c r="G20" i="13"/>
  <c r="G16" i="13"/>
  <c r="G12" i="13"/>
  <c r="G8" i="13"/>
  <c r="G31" i="13"/>
  <c r="G4" i="13"/>
  <c r="G27" i="13"/>
  <c r="G23" i="13"/>
  <c r="G19" i="13"/>
  <c r="G15" i="13"/>
  <c r="G11" i="13"/>
  <c r="G7" i="13"/>
  <c r="G6" i="13"/>
  <c r="L31" i="13"/>
  <c r="C29" i="11" l="1"/>
  <c r="D29" i="11"/>
  <c r="E29" i="11"/>
  <c r="F29" i="11"/>
  <c r="G29" i="11"/>
  <c r="H29" i="11"/>
  <c r="I29" i="11"/>
  <c r="J29" i="11"/>
  <c r="B29" i="11"/>
  <c r="C20" i="11"/>
  <c r="D20" i="11"/>
  <c r="E20" i="11"/>
  <c r="F20" i="11"/>
  <c r="G20" i="11"/>
  <c r="H20" i="11"/>
  <c r="I20" i="11"/>
  <c r="J20" i="11"/>
  <c r="C21" i="11"/>
  <c r="D21" i="11"/>
  <c r="E21" i="11"/>
  <c r="F21" i="11"/>
  <c r="G21" i="11"/>
  <c r="H21" i="11"/>
  <c r="I21" i="11"/>
  <c r="J21" i="11"/>
  <c r="C22" i="11"/>
  <c r="D22" i="11"/>
  <c r="E22" i="11"/>
  <c r="F22" i="11"/>
  <c r="G22" i="11"/>
  <c r="H22" i="11"/>
  <c r="I22" i="11"/>
  <c r="J22" i="11"/>
  <c r="B22" i="11"/>
  <c r="B21" i="11"/>
  <c r="B20" i="11"/>
  <c r="C18" i="11"/>
  <c r="D18" i="11"/>
  <c r="E18" i="11"/>
  <c r="F18" i="11"/>
  <c r="G18" i="11"/>
  <c r="H18" i="11"/>
  <c r="I18" i="11"/>
  <c r="J18" i="11"/>
  <c r="B18" i="11"/>
  <c r="C9" i="11"/>
  <c r="D9" i="11"/>
  <c r="E9" i="11"/>
  <c r="F9" i="11"/>
  <c r="G9" i="11"/>
  <c r="H9" i="11"/>
  <c r="I9" i="11"/>
  <c r="J9" i="11"/>
  <c r="B9" i="11"/>
  <c r="C5" i="11"/>
  <c r="D5" i="11"/>
  <c r="E5" i="11"/>
  <c r="F5" i="11"/>
  <c r="G5" i="11"/>
  <c r="H5" i="11"/>
  <c r="I5" i="11"/>
  <c r="J5" i="11"/>
  <c r="B5" i="11"/>
  <c r="H6" i="9"/>
  <c r="H7" i="9"/>
  <c r="H8" i="9"/>
  <c r="H10" i="9"/>
  <c r="H11" i="9"/>
  <c r="H12" i="9"/>
  <c r="H13" i="9"/>
  <c r="H14" i="9"/>
  <c r="H15" i="9"/>
  <c r="H16" i="9"/>
  <c r="H17" i="9"/>
  <c r="H19" i="9"/>
  <c r="H23" i="9"/>
  <c r="H24" i="9"/>
  <c r="H25" i="9"/>
  <c r="H26" i="9"/>
  <c r="H27" i="9"/>
  <c r="H28" i="9"/>
  <c r="H30" i="9"/>
  <c r="H4" i="9"/>
  <c r="G29" i="9"/>
  <c r="E29" i="9"/>
  <c r="D29" i="9"/>
  <c r="C29" i="9"/>
  <c r="J29" i="13" s="1"/>
  <c r="B29" i="9"/>
  <c r="I29" i="13" s="1"/>
  <c r="G22" i="9"/>
  <c r="E22" i="9"/>
  <c r="D22" i="9"/>
  <c r="C22" i="9"/>
  <c r="J22" i="13" s="1"/>
  <c r="B22" i="9"/>
  <c r="I22" i="13" s="1"/>
  <c r="G21" i="9"/>
  <c r="E21" i="9"/>
  <c r="D21" i="9"/>
  <c r="C21" i="9"/>
  <c r="J21" i="13" s="1"/>
  <c r="B21" i="9"/>
  <c r="I21" i="13" s="1"/>
  <c r="G20" i="9"/>
  <c r="H20" i="9" s="1"/>
  <c r="E20" i="9"/>
  <c r="D20" i="9"/>
  <c r="G18" i="9"/>
  <c r="E18" i="9"/>
  <c r="D18" i="9"/>
  <c r="C18" i="9"/>
  <c r="J18" i="13" s="1"/>
  <c r="B18" i="9"/>
  <c r="I18" i="13" s="1"/>
  <c r="G9" i="9"/>
  <c r="E9" i="9"/>
  <c r="D9" i="9"/>
  <c r="C9" i="9"/>
  <c r="J9" i="13" s="1"/>
  <c r="B9" i="9"/>
  <c r="I9" i="13" s="1"/>
  <c r="G5" i="9"/>
  <c r="E5" i="9"/>
  <c r="D5" i="9"/>
  <c r="C5" i="9"/>
  <c r="J5" i="13" s="1"/>
  <c r="B5" i="9"/>
  <c r="I5" i="13" s="1"/>
  <c r="F30" i="9"/>
  <c r="F28" i="9"/>
  <c r="F27" i="9"/>
  <c r="F26" i="9"/>
  <c r="F25" i="9"/>
  <c r="F24" i="9"/>
  <c r="F23" i="9"/>
  <c r="F19" i="9"/>
  <c r="F17" i="9"/>
  <c r="F16" i="9"/>
  <c r="F15" i="9"/>
  <c r="F14" i="9"/>
  <c r="F13" i="9"/>
  <c r="F12" i="9"/>
  <c r="F11" i="9"/>
  <c r="F10" i="9"/>
  <c r="F8" i="9"/>
  <c r="F7" i="9"/>
  <c r="F6" i="9"/>
  <c r="F4" i="9"/>
  <c r="X23" i="10"/>
  <c r="Z23" i="10"/>
  <c r="X38" i="10"/>
  <c r="Y38" i="10" s="1"/>
  <c r="Z38" i="10"/>
  <c r="X39" i="10"/>
  <c r="Z39" i="10"/>
  <c r="Z105" i="10"/>
  <c r="X105" i="10"/>
  <c r="Z116" i="10"/>
  <c r="X116" i="10"/>
  <c r="Z142" i="10"/>
  <c r="X142" i="10"/>
  <c r="Z173" i="10"/>
  <c r="X173" i="10"/>
  <c r="Z191" i="10"/>
  <c r="X191" i="10"/>
  <c r="Z196" i="10"/>
  <c r="X196" i="10"/>
  <c r="Z226" i="10"/>
  <c r="X226" i="10"/>
  <c r="Z237" i="10"/>
  <c r="X237" i="10"/>
  <c r="W238" i="10"/>
  <c r="V238" i="10"/>
  <c r="U238" i="10"/>
  <c r="T238" i="10"/>
  <c r="S238" i="10"/>
  <c r="R238" i="10"/>
  <c r="Q238" i="10"/>
  <c r="P238" i="10"/>
  <c r="O238" i="10"/>
  <c r="N238" i="10"/>
  <c r="M238" i="10"/>
  <c r="L238" i="10"/>
  <c r="K238" i="10"/>
  <c r="J238" i="10"/>
  <c r="I238" i="10"/>
  <c r="H238" i="10"/>
  <c r="G238" i="10"/>
  <c r="F238" i="10"/>
  <c r="E238" i="10"/>
  <c r="D238" i="10"/>
  <c r="C238" i="10"/>
  <c r="B238" i="10"/>
  <c r="W227" i="10"/>
  <c r="V227" i="10"/>
  <c r="U227" i="10"/>
  <c r="T227" i="10"/>
  <c r="S227" i="10"/>
  <c r="R227" i="10"/>
  <c r="Q227" i="10"/>
  <c r="P227" i="10"/>
  <c r="O227" i="10"/>
  <c r="N227" i="10"/>
  <c r="M227" i="10"/>
  <c r="L227" i="10"/>
  <c r="K227" i="10"/>
  <c r="J227" i="10"/>
  <c r="I227" i="10"/>
  <c r="H227" i="10"/>
  <c r="G227" i="10"/>
  <c r="F227" i="10"/>
  <c r="E227" i="10"/>
  <c r="D227" i="10"/>
  <c r="C227" i="10"/>
  <c r="B227" i="10"/>
  <c r="W208" i="10"/>
  <c r="V208" i="10"/>
  <c r="U208" i="10"/>
  <c r="T208" i="10"/>
  <c r="S208" i="10"/>
  <c r="R208" i="10"/>
  <c r="Q208" i="10"/>
  <c r="P208" i="10"/>
  <c r="O208" i="10"/>
  <c r="N208" i="10"/>
  <c r="M208" i="10"/>
  <c r="L208" i="10"/>
  <c r="K208" i="10"/>
  <c r="J208" i="10"/>
  <c r="I208" i="10"/>
  <c r="H208" i="10"/>
  <c r="G208" i="10"/>
  <c r="F208" i="10"/>
  <c r="E208" i="10"/>
  <c r="D208" i="10"/>
  <c r="C208" i="10"/>
  <c r="B208" i="10"/>
  <c r="W197" i="10"/>
  <c r="V197" i="10"/>
  <c r="U197" i="10"/>
  <c r="T197" i="10"/>
  <c r="S197" i="10"/>
  <c r="R197" i="10"/>
  <c r="Q197" i="10"/>
  <c r="P197" i="10"/>
  <c r="O197" i="10"/>
  <c r="N197" i="10"/>
  <c r="M197" i="10"/>
  <c r="L197" i="10"/>
  <c r="K197" i="10"/>
  <c r="J197" i="10"/>
  <c r="I197" i="10"/>
  <c r="H197" i="10"/>
  <c r="G197" i="10"/>
  <c r="F197" i="10"/>
  <c r="E197" i="10"/>
  <c r="D197" i="10"/>
  <c r="C197" i="10"/>
  <c r="B197" i="10"/>
  <c r="W192" i="10"/>
  <c r="V192" i="10"/>
  <c r="U192" i="10"/>
  <c r="T192" i="10"/>
  <c r="S192" i="10"/>
  <c r="R192" i="10"/>
  <c r="Q192" i="10"/>
  <c r="P192" i="10"/>
  <c r="O192" i="10"/>
  <c r="N192" i="10"/>
  <c r="M192" i="10"/>
  <c r="L192" i="10"/>
  <c r="K192" i="10"/>
  <c r="J192" i="10"/>
  <c r="I192" i="10"/>
  <c r="H192" i="10"/>
  <c r="G192" i="10"/>
  <c r="F192" i="10"/>
  <c r="E192" i="10"/>
  <c r="D192" i="10"/>
  <c r="C192" i="10"/>
  <c r="B192" i="10"/>
  <c r="W179" i="10"/>
  <c r="V179" i="10"/>
  <c r="U179" i="10"/>
  <c r="T179" i="10"/>
  <c r="S179" i="10"/>
  <c r="R179" i="10"/>
  <c r="Q179" i="10"/>
  <c r="P179" i="10"/>
  <c r="O179" i="10"/>
  <c r="N179" i="10"/>
  <c r="M179" i="10"/>
  <c r="L179" i="10"/>
  <c r="K179" i="10"/>
  <c r="J179" i="10"/>
  <c r="I179" i="10"/>
  <c r="H179" i="10"/>
  <c r="G179" i="10"/>
  <c r="F179" i="10"/>
  <c r="E179" i="10"/>
  <c r="D179" i="10"/>
  <c r="C179" i="10"/>
  <c r="B179" i="10"/>
  <c r="W174" i="10"/>
  <c r="V174" i="10"/>
  <c r="U174" i="10"/>
  <c r="T174" i="10"/>
  <c r="S174" i="10"/>
  <c r="R174" i="10"/>
  <c r="Q174" i="10"/>
  <c r="P174" i="10"/>
  <c r="O174" i="10"/>
  <c r="N174" i="10"/>
  <c r="M174" i="10"/>
  <c r="L174" i="10"/>
  <c r="K174" i="10"/>
  <c r="J174" i="10"/>
  <c r="I174" i="10"/>
  <c r="H174" i="10"/>
  <c r="G174" i="10"/>
  <c r="F174" i="10"/>
  <c r="E174" i="10"/>
  <c r="D174" i="10"/>
  <c r="C174" i="10"/>
  <c r="B174" i="10"/>
  <c r="W165" i="10"/>
  <c r="V165" i="10"/>
  <c r="U165" i="10"/>
  <c r="T165" i="10"/>
  <c r="S165" i="10"/>
  <c r="R165" i="10"/>
  <c r="Q165" i="10"/>
  <c r="P165" i="10"/>
  <c r="O165" i="10"/>
  <c r="N165" i="10"/>
  <c r="M165" i="10"/>
  <c r="L165" i="10"/>
  <c r="K165" i="10"/>
  <c r="J165" i="10"/>
  <c r="I165" i="10"/>
  <c r="H165" i="10"/>
  <c r="G165" i="10"/>
  <c r="F165" i="10"/>
  <c r="E165" i="10"/>
  <c r="D165" i="10"/>
  <c r="C165" i="10"/>
  <c r="B165" i="10"/>
  <c r="W154" i="10"/>
  <c r="V154" i="10"/>
  <c r="U154" i="10"/>
  <c r="T154" i="10"/>
  <c r="S154" i="10"/>
  <c r="R154" i="10"/>
  <c r="Q154" i="10"/>
  <c r="P154" i="10"/>
  <c r="O154" i="10"/>
  <c r="N154" i="10"/>
  <c r="M154" i="10"/>
  <c r="L154" i="10"/>
  <c r="K154" i="10"/>
  <c r="J154" i="10"/>
  <c r="I154" i="10"/>
  <c r="H154" i="10"/>
  <c r="G154" i="10"/>
  <c r="F154" i="10"/>
  <c r="E154" i="10"/>
  <c r="D154" i="10"/>
  <c r="C154" i="10"/>
  <c r="B154" i="10"/>
  <c r="W143" i="10"/>
  <c r="V143" i="10"/>
  <c r="U143" i="10"/>
  <c r="T143" i="10"/>
  <c r="S143" i="10"/>
  <c r="R143" i="10"/>
  <c r="Q143" i="10"/>
  <c r="P143" i="10"/>
  <c r="O143" i="10"/>
  <c r="N143" i="10"/>
  <c r="M143" i="10"/>
  <c r="L143" i="10"/>
  <c r="K143" i="10"/>
  <c r="J143" i="10"/>
  <c r="I143" i="10"/>
  <c r="H143" i="10"/>
  <c r="G143" i="10"/>
  <c r="F143" i="10"/>
  <c r="E143" i="10"/>
  <c r="D143" i="10"/>
  <c r="C143" i="10"/>
  <c r="B143" i="10"/>
  <c r="W138" i="10"/>
  <c r="V138" i="10"/>
  <c r="U138" i="10"/>
  <c r="T138" i="10"/>
  <c r="S138" i="10"/>
  <c r="R138" i="10"/>
  <c r="Q138" i="10"/>
  <c r="P138" i="10"/>
  <c r="O138" i="10"/>
  <c r="N138" i="10"/>
  <c r="M138" i="10"/>
  <c r="L138" i="10"/>
  <c r="K138" i="10"/>
  <c r="J138" i="10"/>
  <c r="I138" i="10"/>
  <c r="H138" i="10"/>
  <c r="G138" i="10"/>
  <c r="F138" i="10"/>
  <c r="E138" i="10"/>
  <c r="D138" i="10"/>
  <c r="C138" i="10"/>
  <c r="B138" i="10"/>
  <c r="W117" i="10"/>
  <c r="V117" i="10"/>
  <c r="U117" i="10"/>
  <c r="T117" i="10"/>
  <c r="S117" i="10"/>
  <c r="R117" i="10"/>
  <c r="Q117" i="10"/>
  <c r="P117" i="10"/>
  <c r="O117" i="10"/>
  <c r="N117" i="10"/>
  <c r="M117" i="10"/>
  <c r="L117" i="10"/>
  <c r="K117" i="10"/>
  <c r="J117" i="10"/>
  <c r="I117" i="10"/>
  <c r="H117" i="10"/>
  <c r="G117" i="10"/>
  <c r="F117" i="10"/>
  <c r="E117" i="10"/>
  <c r="D117" i="10"/>
  <c r="C117" i="10"/>
  <c r="B117" i="10"/>
  <c r="W106" i="10"/>
  <c r="V106" i="10"/>
  <c r="U106" i="10"/>
  <c r="T106" i="10"/>
  <c r="S106" i="10"/>
  <c r="R106" i="10"/>
  <c r="Q106" i="10"/>
  <c r="P106" i="10"/>
  <c r="O106" i="10"/>
  <c r="N106" i="10"/>
  <c r="M106" i="10"/>
  <c r="L106" i="10"/>
  <c r="K106" i="10"/>
  <c r="J106" i="10"/>
  <c r="I106" i="10"/>
  <c r="H106" i="10"/>
  <c r="G106" i="10"/>
  <c r="F106" i="10"/>
  <c r="E106" i="10"/>
  <c r="D106" i="10"/>
  <c r="C106" i="10"/>
  <c r="B106" i="10"/>
  <c r="W87" i="10"/>
  <c r="V87" i="10"/>
  <c r="U87" i="10"/>
  <c r="T87" i="10"/>
  <c r="S87" i="10"/>
  <c r="R87" i="10"/>
  <c r="Q87" i="10"/>
  <c r="P87" i="10"/>
  <c r="O87" i="10"/>
  <c r="N87" i="10"/>
  <c r="M87" i="10"/>
  <c r="L87" i="10"/>
  <c r="K87" i="10"/>
  <c r="J87" i="10"/>
  <c r="I87" i="10"/>
  <c r="H87" i="10"/>
  <c r="G87" i="10"/>
  <c r="F87" i="10"/>
  <c r="E87" i="10"/>
  <c r="D87" i="10"/>
  <c r="C87" i="10"/>
  <c r="B87" i="10"/>
  <c r="W78" i="10"/>
  <c r="V78" i="10"/>
  <c r="U78" i="10"/>
  <c r="T78" i="10"/>
  <c r="S78" i="10"/>
  <c r="R78" i="10"/>
  <c r="Q78" i="10"/>
  <c r="P78" i="10"/>
  <c r="O78" i="10"/>
  <c r="N78" i="10"/>
  <c r="M78" i="10"/>
  <c r="L78" i="10"/>
  <c r="K78" i="10"/>
  <c r="J78" i="10"/>
  <c r="I78" i="10"/>
  <c r="H78" i="10"/>
  <c r="G78" i="10"/>
  <c r="F78" i="10"/>
  <c r="E78" i="10"/>
  <c r="D78" i="10"/>
  <c r="C78" i="10"/>
  <c r="B78" i="10"/>
  <c r="W63" i="10"/>
  <c r="V63" i="10"/>
  <c r="U63" i="10"/>
  <c r="T63" i="10"/>
  <c r="S63" i="10"/>
  <c r="R63" i="10"/>
  <c r="Q63" i="10"/>
  <c r="P63" i="10"/>
  <c r="O63" i="10"/>
  <c r="N63" i="10"/>
  <c r="M63" i="10"/>
  <c r="L63" i="10"/>
  <c r="K63" i="10"/>
  <c r="J63" i="10"/>
  <c r="I63" i="10"/>
  <c r="H63" i="10"/>
  <c r="G63" i="10"/>
  <c r="F63" i="10"/>
  <c r="E63" i="10"/>
  <c r="D63" i="10"/>
  <c r="C63" i="10"/>
  <c r="B63" i="10"/>
  <c r="W58" i="10"/>
  <c r="V58" i="10"/>
  <c r="U58" i="10"/>
  <c r="T58" i="10"/>
  <c r="S58" i="10"/>
  <c r="R58" i="10"/>
  <c r="Q58" i="10"/>
  <c r="P58" i="10"/>
  <c r="O58" i="10"/>
  <c r="N58" i="10"/>
  <c r="M58" i="10"/>
  <c r="L58" i="10"/>
  <c r="K58" i="10"/>
  <c r="J58" i="10"/>
  <c r="I58" i="10"/>
  <c r="H58" i="10"/>
  <c r="G58" i="10"/>
  <c r="F58" i="10"/>
  <c r="E58" i="10"/>
  <c r="D58" i="10"/>
  <c r="C58" i="10"/>
  <c r="B58" i="10"/>
  <c r="W33" i="10"/>
  <c r="V33" i="10"/>
  <c r="U33" i="10"/>
  <c r="T33" i="10"/>
  <c r="S33" i="10"/>
  <c r="R33" i="10"/>
  <c r="Q33" i="10"/>
  <c r="P33" i="10"/>
  <c r="O33" i="10"/>
  <c r="N33" i="10"/>
  <c r="M33" i="10"/>
  <c r="L33" i="10"/>
  <c r="K33" i="10"/>
  <c r="J33" i="10"/>
  <c r="I33" i="10"/>
  <c r="H33" i="10"/>
  <c r="G33" i="10"/>
  <c r="F33" i="10"/>
  <c r="E33" i="10"/>
  <c r="D33" i="10"/>
  <c r="C33" i="10"/>
  <c r="B33" i="10"/>
  <c r="W24" i="10"/>
  <c r="V24" i="10"/>
  <c r="U24" i="10"/>
  <c r="T24" i="10"/>
  <c r="S24" i="10"/>
  <c r="R24" i="10"/>
  <c r="Q24" i="10"/>
  <c r="P24" i="10"/>
  <c r="O24" i="10"/>
  <c r="N24" i="10"/>
  <c r="M24" i="10"/>
  <c r="L24" i="10"/>
  <c r="K24" i="10"/>
  <c r="J24" i="10"/>
  <c r="I24" i="10"/>
  <c r="H24" i="10"/>
  <c r="G24" i="10"/>
  <c r="F24" i="10"/>
  <c r="E24" i="10"/>
  <c r="D24" i="10"/>
  <c r="C24" i="10"/>
  <c r="B24" i="10"/>
  <c r="W21" i="10"/>
  <c r="V21" i="10"/>
  <c r="U21" i="10"/>
  <c r="T21" i="10"/>
  <c r="S21" i="10"/>
  <c r="R21" i="10"/>
  <c r="Q21" i="10"/>
  <c r="P21" i="10"/>
  <c r="O21" i="10"/>
  <c r="N21" i="10"/>
  <c r="M21" i="10"/>
  <c r="L21" i="10"/>
  <c r="K21" i="10"/>
  <c r="J21" i="10"/>
  <c r="I21" i="10"/>
  <c r="H21" i="10"/>
  <c r="G21" i="10"/>
  <c r="F21" i="10"/>
  <c r="E21" i="10"/>
  <c r="D21" i="10"/>
  <c r="C21" i="10"/>
  <c r="B21" i="10"/>
  <c r="Z6" i="10"/>
  <c r="Z7" i="10"/>
  <c r="Z8" i="10"/>
  <c r="Z9" i="10"/>
  <c r="Z10" i="10"/>
  <c r="Z11" i="10"/>
  <c r="Z12" i="10"/>
  <c r="Z13" i="10"/>
  <c r="Z14" i="10"/>
  <c r="Z15" i="10"/>
  <c r="Z16" i="10"/>
  <c r="Z17" i="10"/>
  <c r="Z18" i="10"/>
  <c r="Z19" i="10"/>
  <c r="Z20" i="10"/>
  <c r="Z22" i="10"/>
  <c r="Z25" i="10"/>
  <c r="Z26" i="10"/>
  <c r="Z27" i="10"/>
  <c r="Z28" i="10"/>
  <c r="Z29" i="10"/>
  <c r="Z30" i="10"/>
  <c r="Z31" i="10"/>
  <c r="Z32" i="10"/>
  <c r="Z34" i="10"/>
  <c r="Z35" i="10"/>
  <c r="Z36" i="10"/>
  <c r="Z37" i="10"/>
  <c r="Z40" i="10"/>
  <c r="Z41" i="10"/>
  <c r="Z42" i="10"/>
  <c r="Z43" i="10"/>
  <c r="Z44" i="10"/>
  <c r="Z45" i="10"/>
  <c r="Z46" i="10"/>
  <c r="Z47" i="10"/>
  <c r="Z48" i="10"/>
  <c r="Z49" i="10"/>
  <c r="Z50" i="10"/>
  <c r="Z51" i="10"/>
  <c r="Z52" i="10"/>
  <c r="Z53" i="10"/>
  <c r="Z54" i="10"/>
  <c r="Z55" i="10"/>
  <c r="Z56" i="10"/>
  <c r="Z57" i="10"/>
  <c r="Z59" i="10"/>
  <c r="Z60" i="10"/>
  <c r="Z61" i="10"/>
  <c r="Z62" i="10"/>
  <c r="Z64" i="10"/>
  <c r="Z65" i="10"/>
  <c r="Z66" i="10"/>
  <c r="Z67" i="10"/>
  <c r="Z68" i="10"/>
  <c r="Z69" i="10"/>
  <c r="Z70" i="10"/>
  <c r="Z71" i="10"/>
  <c r="Z72" i="10"/>
  <c r="Z73" i="10"/>
  <c r="Z74" i="10"/>
  <c r="Z75" i="10"/>
  <c r="Z76" i="10"/>
  <c r="Z77" i="10"/>
  <c r="Z79" i="10"/>
  <c r="Z80" i="10"/>
  <c r="Z81" i="10"/>
  <c r="Z82" i="10"/>
  <c r="Z83" i="10"/>
  <c r="Z84" i="10"/>
  <c r="Z85" i="10"/>
  <c r="Z86" i="10"/>
  <c r="Z88" i="10"/>
  <c r="Z89" i="10"/>
  <c r="Z90" i="10"/>
  <c r="Z91" i="10"/>
  <c r="Z92" i="10"/>
  <c r="Z93" i="10"/>
  <c r="Z94" i="10"/>
  <c r="Z95" i="10"/>
  <c r="Z96" i="10"/>
  <c r="Z97" i="10"/>
  <c r="Z98" i="10"/>
  <c r="Z99" i="10"/>
  <c r="Z100" i="10"/>
  <c r="Z101" i="10"/>
  <c r="Z102" i="10"/>
  <c r="Z103" i="10"/>
  <c r="Z104" i="10"/>
  <c r="Z107" i="10"/>
  <c r="Z108" i="10"/>
  <c r="Z109" i="10"/>
  <c r="Z110" i="10"/>
  <c r="Z111" i="10"/>
  <c r="Z112" i="10"/>
  <c r="Z113" i="10"/>
  <c r="Z114" i="10"/>
  <c r="Z115" i="10"/>
  <c r="Z118" i="10"/>
  <c r="Z119" i="10"/>
  <c r="Z120" i="10"/>
  <c r="Z121" i="10"/>
  <c r="Z122" i="10"/>
  <c r="Z123" i="10"/>
  <c r="Z124" i="10"/>
  <c r="Z125" i="10"/>
  <c r="Z126" i="10"/>
  <c r="Z127" i="10"/>
  <c r="Z128" i="10"/>
  <c r="Z129" i="10"/>
  <c r="Z130" i="10"/>
  <c r="Z131" i="10"/>
  <c r="Z132" i="10"/>
  <c r="Z133" i="10"/>
  <c r="Z134" i="10"/>
  <c r="Z135" i="10"/>
  <c r="Z136" i="10"/>
  <c r="Z137" i="10"/>
  <c r="Z139" i="10"/>
  <c r="Z140" i="10"/>
  <c r="Z141" i="10"/>
  <c r="Z144" i="10"/>
  <c r="Z145" i="10"/>
  <c r="Z146" i="10"/>
  <c r="Z147" i="10"/>
  <c r="Z148" i="10"/>
  <c r="Z149" i="10"/>
  <c r="Z150" i="10"/>
  <c r="Z151" i="10"/>
  <c r="Z152" i="10"/>
  <c r="Z153" i="10"/>
  <c r="Z155" i="10"/>
  <c r="Z156" i="10"/>
  <c r="Z157" i="10"/>
  <c r="Z158" i="10"/>
  <c r="Z159" i="10"/>
  <c r="Z160" i="10"/>
  <c r="Z161" i="10"/>
  <c r="Z162" i="10"/>
  <c r="Z163" i="10"/>
  <c r="Z164" i="10"/>
  <c r="Z166" i="10"/>
  <c r="Z167" i="10"/>
  <c r="Z168" i="10"/>
  <c r="Z169" i="10"/>
  <c r="Z170" i="10"/>
  <c r="Z171" i="10"/>
  <c r="Z172" i="10"/>
  <c r="Z175" i="10"/>
  <c r="Z176" i="10"/>
  <c r="Z177" i="10"/>
  <c r="Z178" i="10"/>
  <c r="Z180" i="10"/>
  <c r="Z181" i="10"/>
  <c r="Z182" i="10"/>
  <c r="Z183" i="10"/>
  <c r="Z184" i="10"/>
  <c r="Z185" i="10"/>
  <c r="Z186" i="10"/>
  <c r="Z187" i="10"/>
  <c r="Z188" i="10"/>
  <c r="Z189" i="10"/>
  <c r="Z190" i="10"/>
  <c r="Z193" i="10"/>
  <c r="Z194" i="10"/>
  <c r="Z195" i="10"/>
  <c r="Z198" i="10"/>
  <c r="Z199" i="10"/>
  <c r="Z200" i="10"/>
  <c r="Z201" i="10"/>
  <c r="Z202" i="10"/>
  <c r="Z203" i="10"/>
  <c r="Z204" i="10"/>
  <c r="Z205" i="10"/>
  <c r="Z206" i="10"/>
  <c r="Z207" i="10"/>
  <c r="Z209" i="10"/>
  <c r="Z210" i="10"/>
  <c r="Z211" i="10"/>
  <c r="Z212" i="10"/>
  <c r="Z213" i="10"/>
  <c r="Z214" i="10"/>
  <c r="Z215" i="10"/>
  <c r="Z216" i="10"/>
  <c r="Z217" i="10"/>
  <c r="Z218" i="10"/>
  <c r="Z219" i="10"/>
  <c r="Z220" i="10"/>
  <c r="Z221" i="10"/>
  <c r="Z222" i="10"/>
  <c r="Z223" i="10"/>
  <c r="Z224" i="10"/>
  <c r="Z225" i="10"/>
  <c r="Z228" i="10"/>
  <c r="Z229" i="10"/>
  <c r="Z230" i="10"/>
  <c r="Z231" i="10"/>
  <c r="Z232" i="10"/>
  <c r="Z233" i="10"/>
  <c r="Z234" i="10"/>
  <c r="Z235" i="10"/>
  <c r="Z236" i="10"/>
  <c r="Z5" i="10"/>
  <c r="X6" i="10"/>
  <c r="X7" i="10"/>
  <c r="Y7" i="10" s="1"/>
  <c r="X8" i="10"/>
  <c r="X9" i="10"/>
  <c r="Y9" i="10" s="1"/>
  <c r="X10" i="10"/>
  <c r="X11" i="10"/>
  <c r="Y11" i="10" s="1"/>
  <c r="X12" i="10"/>
  <c r="X13" i="10"/>
  <c r="Y13" i="10" s="1"/>
  <c r="X14" i="10"/>
  <c r="X15" i="10"/>
  <c r="Y15" i="10" s="1"/>
  <c r="X16" i="10"/>
  <c r="X17" i="10"/>
  <c r="Y17" i="10" s="1"/>
  <c r="X18" i="10"/>
  <c r="X19" i="10"/>
  <c r="Y19" i="10" s="1"/>
  <c r="X20" i="10"/>
  <c r="X22" i="10"/>
  <c r="Y22" i="10" s="1"/>
  <c r="X25" i="10"/>
  <c r="Y25" i="10" s="1"/>
  <c r="X26" i="10"/>
  <c r="X27" i="10"/>
  <c r="Y27" i="10" s="1"/>
  <c r="X28" i="10"/>
  <c r="X29" i="10"/>
  <c r="Y29" i="10" s="1"/>
  <c r="X30" i="10"/>
  <c r="X31" i="10"/>
  <c r="Y31" i="10" s="1"/>
  <c r="X32" i="10"/>
  <c r="X34" i="10"/>
  <c r="Y34" i="10" s="1"/>
  <c r="X35" i="10"/>
  <c r="X36" i="10"/>
  <c r="Y36" i="10" s="1"/>
  <c r="X37" i="10"/>
  <c r="X40" i="10"/>
  <c r="Y40" i="10" s="1"/>
  <c r="X41" i="10"/>
  <c r="X42" i="10"/>
  <c r="Y42" i="10" s="1"/>
  <c r="X43" i="10"/>
  <c r="X44" i="10"/>
  <c r="Y44" i="10" s="1"/>
  <c r="X45" i="10"/>
  <c r="X46" i="10"/>
  <c r="Y46" i="10" s="1"/>
  <c r="X47" i="10"/>
  <c r="X48" i="10"/>
  <c r="Y48" i="10" s="1"/>
  <c r="X49" i="10"/>
  <c r="X50" i="10"/>
  <c r="Y50" i="10" s="1"/>
  <c r="X51" i="10"/>
  <c r="X52" i="10"/>
  <c r="Y52" i="10" s="1"/>
  <c r="X53" i="10"/>
  <c r="X54" i="10"/>
  <c r="Y54" i="10" s="1"/>
  <c r="X55" i="10"/>
  <c r="X56" i="10"/>
  <c r="Y56" i="10" s="1"/>
  <c r="X57" i="10"/>
  <c r="X59" i="10"/>
  <c r="Y59" i="10" s="1"/>
  <c r="X60" i="10"/>
  <c r="X61" i="10"/>
  <c r="Y61" i="10" s="1"/>
  <c r="X62" i="10"/>
  <c r="X64" i="10"/>
  <c r="Y64" i="10" s="1"/>
  <c r="X65" i="10"/>
  <c r="X66" i="10"/>
  <c r="Y66" i="10" s="1"/>
  <c r="X67" i="10"/>
  <c r="X68" i="10"/>
  <c r="Y68" i="10" s="1"/>
  <c r="X69" i="10"/>
  <c r="X70" i="10"/>
  <c r="Y70" i="10" s="1"/>
  <c r="X71" i="10"/>
  <c r="X72" i="10"/>
  <c r="Y72" i="10" s="1"/>
  <c r="X73" i="10"/>
  <c r="X74" i="10"/>
  <c r="Y74" i="10" s="1"/>
  <c r="X75" i="10"/>
  <c r="X76" i="10"/>
  <c r="Y76" i="10" s="1"/>
  <c r="X77" i="10"/>
  <c r="X79" i="10"/>
  <c r="Y79" i="10" s="1"/>
  <c r="X80" i="10"/>
  <c r="X81" i="10"/>
  <c r="Y81" i="10" s="1"/>
  <c r="X82" i="10"/>
  <c r="X83" i="10"/>
  <c r="Y83" i="10" s="1"/>
  <c r="X84" i="10"/>
  <c r="X85" i="10"/>
  <c r="Y85" i="10" s="1"/>
  <c r="X86" i="10"/>
  <c r="X88" i="10"/>
  <c r="Y88" i="10" s="1"/>
  <c r="X89" i="10"/>
  <c r="X90" i="10"/>
  <c r="Y90" i="10" s="1"/>
  <c r="X91" i="10"/>
  <c r="X92" i="10"/>
  <c r="Y92" i="10" s="1"/>
  <c r="X93" i="10"/>
  <c r="X94" i="10"/>
  <c r="Y94" i="10" s="1"/>
  <c r="X95" i="10"/>
  <c r="X96" i="10"/>
  <c r="Y96" i="10" s="1"/>
  <c r="X97" i="10"/>
  <c r="X98" i="10"/>
  <c r="Y98" i="10" s="1"/>
  <c r="X99" i="10"/>
  <c r="X100" i="10"/>
  <c r="Y100" i="10" s="1"/>
  <c r="X101" i="10"/>
  <c r="X102" i="10"/>
  <c r="Y102" i="10" s="1"/>
  <c r="X103" i="10"/>
  <c r="X104" i="10"/>
  <c r="Y104" i="10" s="1"/>
  <c r="X107" i="10"/>
  <c r="Y107" i="10" s="1"/>
  <c r="X108" i="10"/>
  <c r="X109" i="10"/>
  <c r="Y109" i="10" s="1"/>
  <c r="X110" i="10"/>
  <c r="X111" i="10"/>
  <c r="Y111" i="10" s="1"/>
  <c r="X112" i="10"/>
  <c r="X113" i="10"/>
  <c r="Y113" i="10" s="1"/>
  <c r="X114" i="10"/>
  <c r="X115" i="10"/>
  <c r="Y115" i="10" s="1"/>
  <c r="X118" i="10"/>
  <c r="Y118" i="10" s="1"/>
  <c r="X119" i="10"/>
  <c r="X120" i="10"/>
  <c r="Y120" i="10" s="1"/>
  <c r="X121" i="10"/>
  <c r="X122" i="10"/>
  <c r="Y122" i="10" s="1"/>
  <c r="X123" i="10"/>
  <c r="X124" i="10"/>
  <c r="Y124" i="10" s="1"/>
  <c r="X125" i="10"/>
  <c r="X126" i="10"/>
  <c r="Y126" i="10" s="1"/>
  <c r="X127" i="10"/>
  <c r="X128" i="10"/>
  <c r="Y128" i="10" s="1"/>
  <c r="X129" i="10"/>
  <c r="X130" i="10"/>
  <c r="Y130" i="10" s="1"/>
  <c r="X131" i="10"/>
  <c r="X132" i="10"/>
  <c r="Y132" i="10" s="1"/>
  <c r="X133" i="10"/>
  <c r="X134" i="10"/>
  <c r="Y134" i="10" s="1"/>
  <c r="X135" i="10"/>
  <c r="X136" i="10"/>
  <c r="Y136" i="10" s="1"/>
  <c r="X137" i="10"/>
  <c r="X139" i="10"/>
  <c r="Y139" i="10" s="1"/>
  <c r="X140" i="10"/>
  <c r="X141" i="10"/>
  <c r="Y141" i="10" s="1"/>
  <c r="X144" i="10"/>
  <c r="Y144" i="10" s="1"/>
  <c r="X145" i="10"/>
  <c r="X146" i="10"/>
  <c r="Y146" i="10" s="1"/>
  <c r="X147" i="10"/>
  <c r="X148" i="10"/>
  <c r="Y148" i="10" s="1"/>
  <c r="X149" i="10"/>
  <c r="X150" i="10"/>
  <c r="Y150" i="10" s="1"/>
  <c r="X151" i="10"/>
  <c r="X152" i="10"/>
  <c r="Y152" i="10" s="1"/>
  <c r="X153" i="10"/>
  <c r="X155" i="10"/>
  <c r="Y155" i="10" s="1"/>
  <c r="X156" i="10"/>
  <c r="X157" i="10"/>
  <c r="Y157" i="10" s="1"/>
  <c r="X158" i="10"/>
  <c r="X159" i="10"/>
  <c r="Y159" i="10" s="1"/>
  <c r="X160" i="10"/>
  <c r="X161" i="10"/>
  <c r="Y161" i="10" s="1"/>
  <c r="X162" i="10"/>
  <c r="X163" i="10"/>
  <c r="Y163" i="10" s="1"/>
  <c r="X164" i="10"/>
  <c r="X166" i="10"/>
  <c r="Y166" i="10" s="1"/>
  <c r="X167" i="10"/>
  <c r="X168" i="10"/>
  <c r="Y168" i="10" s="1"/>
  <c r="X169" i="10"/>
  <c r="X170" i="10"/>
  <c r="Y170" i="10" s="1"/>
  <c r="X171" i="10"/>
  <c r="X172" i="10"/>
  <c r="Y172" i="10" s="1"/>
  <c r="X175" i="10"/>
  <c r="Y175" i="10" s="1"/>
  <c r="X176" i="10"/>
  <c r="X177" i="10"/>
  <c r="Y177" i="10" s="1"/>
  <c r="X178" i="10"/>
  <c r="X180" i="10"/>
  <c r="Y180" i="10" s="1"/>
  <c r="X181" i="10"/>
  <c r="X182" i="10"/>
  <c r="Y182" i="10" s="1"/>
  <c r="X183" i="10"/>
  <c r="X184" i="10"/>
  <c r="Y184" i="10" s="1"/>
  <c r="X185" i="10"/>
  <c r="X186" i="10"/>
  <c r="Y186" i="10" s="1"/>
  <c r="X187" i="10"/>
  <c r="X188" i="10"/>
  <c r="Y188" i="10" s="1"/>
  <c r="X189" i="10"/>
  <c r="X190" i="10"/>
  <c r="Y190" i="10" s="1"/>
  <c r="X193" i="10"/>
  <c r="Y193" i="10" s="1"/>
  <c r="X194" i="10"/>
  <c r="X195" i="10"/>
  <c r="Y195" i="10" s="1"/>
  <c r="X198" i="10"/>
  <c r="Y198" i="10" s="1"/>
  <c r="X199" i="10"/>
  <c r="X200" i="10"/>
  <c r="Y200" i="10" s="1"/>
  <c r="X201" i="10"/>
  <c r="X202" i="10"/>
  <c r="Y202" i="10" s="1"/>
  <c r="X203" i="10"/>
  <c r="X204" i="10"/>
  <c r="Y204" i="10" s="1"/>
  <c r="X205" i="10"/>
  <c r="X206" i="10"/>
  <c r="Y206" i="10" s="1"/>
  <c r="X207" i="10"/>
  <c r="X209" i="10"/>
  <c r="Y209" i="10" s="1"/>
  <c r="X210" i="10"/>
  <c r="X211" i="10"/>
  <c r="Y211" i="10" s="1"/>
  <c r="X212" i="10"/>
  <c r="X213" i="10"/>
  <c r="Y213" i="10" s="1"/>
  <c r="X214" i="10"/>
  <c r="X215" i="10"/>
  <c r="Y215" i="10" s="1"/>
  <c r="X216" i="10"/>
  <c r="X217" i="10"/>
  <c r="Y217" i="10" s="1"/>
  <c r="X218" i="10"/>
  <c r="X219" i="10"/>
  <c r="Y219" i="10" s="1"/>
  <c r="X220" i="10"/>
  <c r="X221" i="10"/>
  <c r="Y221" i="10" s="1"/>
  <c r="X222" i="10"/>
  <c r="X223" i="10"/>
  <c r="Y223" i="10" s="1"/>
  <c r="X224" i="10"/>
  <c r="X225" i="10"/>
  <c r="Y225" i="10" s="1"/>
  <c r="X228" i="10"/>
  <c r="Y228" i="10" s="1"/>
  <c r="X229" i="10"/>
  <c r="X230" i="10"/>
  <c r="Y230" i="10" s="1"/>
  <c r="X231" i="10"/>
  <c r="X232" i="10"/>
  <c r="Y232" i="10" s="1"/>
  <c r="X233" i="10"/>
  <c r="X234" i="10"/>
  <c r="Y234" i="10" s="1"/>
  <c r="X235" i="10"/>
  <c r="X236" i="10"/>
  <c r="Y236" i="10" s="1"/>
  <c r="X5" i="10"/>
  <c r="Y5" i="10" s="1"/>
  <c r="K12" i="17"/>
  <c r="K11" i="17"/>
  <c r="K10" i="17"/>
  <c r="K9" i="17"/>
  <c r="K8" i="17"/>
  <c r="K7" i="17"/>
  <c r="K6" i="17"/>
  <c r="K5" i="17"/>
  <c r="K4" i="17"/>
  <c r="F5" i="17"/>
  <c r="F6" i="17"/>
  <c r="L6" i="17" s="1"/>
  <c r="F7" i="17"/>
  <c r="L7" i="17" s="1"/>
  <c r="F8" i="17"/>
  <c r="L8" i="17" s="1"/>
  <c r="F9" i="17"/>
  <c r="L9" i="17" s="1"/>
  <c r="F10" i="17"/>
  <c r="F11" i="17"/>
  <c r="L11" i="17" s="1"/>
  <c r="F12" i="17"/>
  <c r="L12" i="17" s="1"/>
  <c r="F4" i="17"/>
  <c r="P5" i="16"/>
  <c r="P6" i="16"/>
  <c r="P7" i="16"/>
  <c r="P8" i="16"/>
  <c r="P9" i="16"/>
  <c r="P10" i="16"/>
  <c r="P11" i="16"/>
  <c r="P12" i="16"/>
  <c r="P4" i="16"/>
  <c r="O5" i="16"/>
  <c r="O6" i="16"/>
  <c r="O7" i="16"/>
  <c r="O8" i="16"/>
  <c r="O9" i="16"/>
  <c r="O10" i="16"/>
  <c r="O11" i="16"/>
  <c r="O12" i="16"/>
  <c r="O4" i="16"/>
  <c r="N5" i="16"/>
  <c r="N6" i="16"/>
  <c r="N7" i="16"/>
  <c r="N8" i="16"/>
  <c r="N9" i="16"/>
  <c r="N10" i="16"/>
  <c r="N11" i="16"/>
  <c r="N12" i="16"/>
  <c r="N4" i="16"/>
  <c r="M5" i="16"/>
  <c r="M6" i="16"/>
  <c r="M7" i="16"/>
  <c r="M8" i="16"/>
  <c r="M9" i="16"/>
  <c r="M10" i="16"/>
  <c r="M11" i="16"/>
  <c r="M12" i="16"/>
  <c r="M4" i="16"/>
  <c r="L5" i="16"/>
  <c r="L6" i="16"/>
  <c r="L7" i="16"/>
  <c r="L8" i="16"/>
  <c r="L9" i="16"/>
  <c r="L10" i="16"/>
  <c r="L11" i="16"/>
  <c r="L12" i="16"/>
  <c r="L4" i="16"/>
  <c r="L19" i="3"/>
  <c r="J19" i="3"/>
  <c r="K19" i="3" s="1"/>
  <c r="B14" i="4"/>
  <c r="I20" i="14"/>
  <c r="J6" i="15"/>
  <c r="J7" i="15"/>
  <c r="J8" i="15"/>
  <c r="J9" i="15"/>
  <c r="J10" i="15"/>
  <c r="J11" i="15"/>
  <c r="J12" i="15"/>
  <c r="J13" i="15"/>
  <c r="J5" i="15"/>
  <c r="H6" i="15"/>
  <c r="H7" i="15"/>
  <c r="H8" i="15"/>
  <c r="H9" i="15"/>
  <c r="H10" i="15"/>
  <c r="H11" i="15"/>
  <c r="H12" i="15"/>
  <c r="H13" i="15"/>
  <c r="H5" i="15"/>
  <c r="F6" i="15"/>
  <c r="F7" i="15"/>
  <c r="F8" i="15"/>
  <c r="F9" i="15"/>
  <c r="F10" i="15"/>
  <c r="F11" i="15"/>
  <c r="F12" i="15"/>
  <c r="F13" i="15"/>
  <c r="F5" i="15"/>
  <c r="D6" i="15"/>
  <c r="D7" i="15"/>
  <c r="D8" i="15"/>
  <c r="D9" i="15"/>
  <c r="D10" i="15"/>
  <c r="D11" i="15"/>
  <c r="D12" i="15"/>
  <c r="D13" i="15"/>
  <c r="D5" i="15"/>
  <c r="L6" i="15"/>
  <c r="L7" i="15"/>
  <c r="L8" i="15"/>
  <c r="L9" i="15"/>
  <c r="L10" i="15"/>
  <c r="L11" i="15"/>
  <c r="L12" i="15"/>
  <c r="L13" i="15"/>
  <c r="L5" i="15"/>
  <c r="B14" i="15"/>
  <c r="J14" i="15" s="1"/>
  <c r="A7" i="15"/>
  <c r="A8" i="15" s="1"/>
  <c r="A9" i="15" s="1"/>
  <c r="A10" i="15" s="1"/>
  <c r="A11" i="15" s="1"/>
  <c r="A12" i="15" s="1"/>
  <c r="A6" i="7"/>
  <c r="A7" i="7" s="1"/>
  <c r="A8" i="7" s="1"/>
  <c r="A9" i="7" s="1"/>
  <c r="A10" i="7" s="1"/>
  <c r="A11" i="7" s="1"/>
  <c r="A7" i="8"/>
  <c r="A8" i="8" s="1"/>
  <c r="A9" i="8" s="1"/>
  <c r="A10" i="8" s="1"/>
  <c r="A11" i="8" s="1"/>
  <c r="A12" i="8" s="1"/>
  <c r="M13" i="8"/>
  <c r="M7" i="8"/>
  <c r="M8" i="8"/>
  <c r="M9" i="8"/>
  <c r="M10" i="8"/>
  <c r="M11" i="8"/>
  <c r="M12" i="8"/>
  <c r="M6" i="8"/>
  <c r="M5" i="8"/>
  <c r="L13" i="8"/>
  <c r="L12" i="8"/>
  <c r="L11" i="8"/>
  <c r="L10" i="8"/>
  <c r="N10" i="8" s="1"/>
  <c r="L9" i="8"/>
  <c r="L8" i="8"/>
  <c r="N8" i="8" s="1"/>
  <c r="L7" i="8"/>
  <c r="L6" i="8"/>
  <c r="L5" i="8"/>
  <c r="K5" i="11" l="1"/>
  <c r="L5" i="11"/>
  <c r="K29" i="11"/>
  <c r="L29" i="11"/>
  <c r="K9" i="11"/>
  <c r="L9" i="11"/>
  <c r="K18" i="11"/>
  <c r="L18" i="11"/>
  <c r="K20" i="11"/>
  <c r="K21" i="11"/>
  <c r="K22" i="11"/>
  <c r="L22" i="11"/>
  <c r="L21" i="11"/>
  <c r="L20" i="11"/>
  <c r="N5" i="8"/>
  <c r="L5" i="17"/>
  <c r="F29" i="9"/>
  <c r="L4" i="17"/>
  <c r="N12" i="8"/>
  <c r="L10" i="17"/>
  <c r="E5" i="13"/>
  <c r="E21" i="13"/>
  <c r="E20" i="13"/>
  <c r="E9" i="13"/>
  <c r="E22" i="13"/>
  <c r="E29" i="13"/>
  <c r="F5" i="13"/>
  <c r="F9" i="13"/>
  <c r="F22" i="13"/>
  <c r="F21" i="13"/>
  <c r="F20" i="13"/>
  <c r="E18" i="13"/>
  <c r="F18" i="13"/>
  <c r="F29" i="13"/>
  <c r="K5" i="13"/>
  <c r="K18" i="13"/>
  <c r="K29" i="13"/>
  <c r="I31" i="11"/>
  <c r="E31" i="11"/>
  <c r="K9" i="13"/>
  <c r="K22" i="13"/>
  <c r="K21" i="13"/>
  <c r="K20" i="13"/>
  <c r="C31" i="9"/>
  <c r="J31" i="13" s="1"/>
  <c r="F21" i="9"/>
  <c r="H29" i="9"/>
  <c r="H9" i="9"/>
  <c r="B31" i="9"/>
  <c r="I31" i="13" s="1"/>
  <c r="H5" i="9"/>
  <c r="H22" i="9"/>
  <c r="E31" i="9"/>
  <c r="D31" i="9"/>
  <c r="H18" i="9"/>
  <c r="H21" i="9"/>
  <c r="F22" i="9"/>
  <c r="G31" i="9"/>
  <c r="F20" i="9"/>
  <c r="F9" i="9"/>
  <c r="F18" i="9"/>
  <c r="F5" i="9"/>
  <c r="X106" i="10"/>
  <c r="Y106" i="10" s="1"/>
  <c r="X138" i="10"/>
  <c r="Y138" i="10" s="1"/>
  <c r="X117" i="10"/>
  <c r="Y117" i="10" s="1"/>
  <c r="X179" i="10"/>
  <c r="Y179" i="10" s="1"/>
  <c r="X227" i="10"/>
  <c r="Y227" i="10" s="1"/>
  <c r="Z21" i="10"/>
  <c r="Z165" i="10"/>
  <c r="Z197" i="10"/>
  <c r="Z63" i="10"/>
  <c r="Z87" i="10"/>
  <c r="Z117" i="10"/>
  <c r="Z143" i="10"/>
  <c r="Z179" i="10"/>
  <c r="Z227" i="10"/>
  <c r="X21" i="10"/>
  <c r="Y21" i="10" s="1"/>
  <c r="X63" i="10"/>
  <c r="Y63" i="10" s="1"/>
  <c r="X87" i="10"/>
  <c r="Y87" i="10" s="1"/>
  <c r="X143" i="10"/>
  <c r="Y143" i="10" s="1"/>
  <c r="X165" i="10"/>
  <c r="Y165" i="10" s="1"/>
  <c r="X197" i="10"/>
  <c r="Y197" i="10" s="1"/>
  <c r="Z24" i="10"/>
  <c r="Z58" i="10"/>
  <c r="Z78" i="10"/>
  <c r="Z106" i="10"/>
  <c r="Z138" i="10"/>
  <c r="Z154" i="10"/>
  <c r="Z174" i="10"/>
  <c r="Z192" i="10"/>
  <c r="Z208" i="10"/>
  <c r="Z238" i="10"/>
  <c r="X24" i="10"/>
  <c r="Y24" i="10" s="1"/>
  <c r="X58" i="10"/>
  <c r="Y58" i="10" s="1"/>
  <c r="X78" i="10"/>
  <c r="Y78" i="10" s="1"/>
  <c r="X154" i="10"/>
  <c r="Y154" i="10" s="1"/>
  <c r="X174" i="10"/>
  <c r="Y174" i="10" s="1"/>
  <c r="X192" i="10"/>
  <c r="Y192" i="10" s="1"/>
  <c r="X208" i="10"/>
  <c r="Y208" i="10" s="1"/>
  <c r="X238" i="10"/>
  <c r="Y238" i="10" s="1"/>
  <c r="XEZ118" i="10"/>
  <c r="Z33" i="10"/>
  <c r="X33" i="10"/>
  <c r="X239" i="10"/>
  <c r="Y239" i="10" s="1"/>
  <c r="Z239" i="10"/>
  <c r="F13" i="17"/>
  <c r="K13" i="17"/>
  <c r="L13" i="16"/>
  <c r="M13" i="16"/>
  <c r="P13" i="16"/>
  <c r="N13" i="16"/>
  <c r="O13" i="16"/>
  <c r="D14" i="15"/>
  <c r="H14" i="15"/>
  <c r="L14" i="15"/>
  <c r="F14" i="15"/>
  <c r="N7" i="8"/>
  <c r="N11" i="8"/>
  <c r="N9" i="8"/>
  <c r="N6" i="8"/>
  <c r="M14" i="8"/>
  <c r="N13" i="8"/>
  <c r="L14" i="8"/>
  <c r="M6" i="7"/>
  <c r="M7" i="7"/>
  <c r="M8" i="7"/>
  <c r="M9" i="7"/>
  <c r="M10" i="7"/>
  <c r="M11" i="7"/>
  <c r="M5" i="7"/>
  <c r="M4" i="7"/>
  <c r="L8" i="7"/>
  <c r="M12" i="7"/>
  <c r="L6" i="7"/>
  <c r="K4" i="7"/>
  <c r="J8" i="7"/>
  <c r="H31" i="9" l="1"/>
  <c r="N14" i="8"/>
  <c r="F31" i="9"/>
  <c r="L13" i="17"/>
  <c r="K10" i="7"/>
  <c r="K6" i="7"/>
  <c r="L12" i="7"/>
  <c r="L5" i="7"/>
  <c r="L9" i="7"/>
  <c r="J11" i="7"/>
  <c r="J7" i="7"/>
  <c r="J4" i="7"/>
  <c r="J10" i="7"/>
  <c r="J6" i="7"/>
  <c r="K9" i="7"/>
  <c r="J9" i="7"/>
  <c r="J12" i="7"/>
  <c r="K5" i="7"/>
  <c r="K8" i="7"/>
  <c r="L11" i="7"/>
  <c r="L7" i="7"/>
  <c r="L4" i="7"/>
  <c r="J5" i="7"/>
  <c r="K12" i="7"/>
  <c r="K11" i="7"/>
  <c r="K7" i="7"/>
  <c r="L10" i="7"/>
  <c r="M13" i="7"/>
  <c r="K13" i="5"/>
  <c r="K10" i="5"/>
  <c r="K5" i="5"/>
  <c r="I13" i="5"/>
  <c r="I12" i="5"/>
  <c r="K12" i="5" s="1"/>
  <c r="I11" i="5"/>
  <c r="K11" i="5" s="1"/>
  <c r="I10" i="5"/>
  <c r="I9" i="5"/>
  <c r="K9" i="5" s="1"/>
  <c r="I8" i="5"/>
  <c r="K8" i="5" s="1"/>
  <c r="I7" i="5"/>
  <c r="K7" i="5" s="1"/>
  <c r="I6" i="5"/>
  <c r="K6" i="5" s="1"/>
  <c r="I5" i="5"/>
  <c r="H6" i="5"/>
  <c r="H7" i="5"/>
  <c r="H8" i="5"/>
  <c r="H10" i="5"/>
  <c r="H11" i="5"/>
  <c r="H12" i="5"/>
  <c r="H5" i="5"/>
  <c r="F10" i="5"/>
  <c r="F5" i="5"/>
  <c r="D5" i="5"/>
  <c r="G14" i="5"/>
  <c r="H9" i="5" s="1"/>
  <c r="E14" i="5"/>
  <c r="F8" i="5" s="1"/>
  <c r="C14" i="5"/>
  <c r="D7" i="5" s="1"/>
  <c r="B14" i="5"/>
  <c r="A7" i="5"/>
  <c r="A8" i="5" s="1"/>
  <c r="A9" i="5" s="1"/>
  <c r="A10" i="5" s="1"/>
  <c r="A11" i="5" s="1"/>
  <c r="A12" i="5" s="1"/>
  <c r="C16" i="6"/>
  <c r="E14" i="6"/>
  <c r="I9" i="6" s="1"/>
  <c r="D14" i="6"/>
  <c r="H7" i="6" s="1"/>
  <c r="C14" i="6"/>
  <c r="B14" i="6"/>
  <c r="B16" i="6" s="1"/>
  <c r="A7" i="6"/>
  <c r="A8" i="6" s="1"/>
  <c r="A9" i="6" s="1"/>
  <c r="A10" i="6" s="1"/>
  <c r="A11" i="6" s="1"/>
  <c r="A12" i="6" s="1"/>
  <c r="D10" i="5" l="1"/>
  <c r="D6" i="5"/>
  <c r="F11" i="5"/>
  <c r="F7" i="5"/>
  <c r="F6" i="5"/>
  <c r="I14" i="5"/>
  <c r="J13" i="5" s="1"/>
  <c r="J14" i="5" s="1"/>
  <c r="L13" i="7"/>
  <c r="K13" i="7"/>
  <c r="J13" i="7"/>
  <c r="D13" i="5"/>
  <c r="D9" i="5"/>
  <c r="D12" i="5"/>
  <c r="D8" i="5"/>
  <c r="D14" i="5" s="1"/>
  <c r="F13" i="5"/>
  <c r="F9" i="5"/>
  <c r="D11" i="5"/>
  <c r="F12" i="5"/>
  <c r="H13" i="5"/>
  <c r="H14" i="5" s="1"/>
  <c r="H6" i="6"/>
  <c r="I14" i="6"/>
  <c r="D16" i="6"/>
  <c r="H5" i="6"/>
  <c r="I8" i="6"/>
  <c r="E16" i="6"/>
  <c r="H13" i="6"/>
  <c r="H10" i="6"/>
  <c r="H9" i="6"/>
  <c r="H12" i="6"/>
  <c r="H8" i="6"/>
  <c r="H11" i="6"/>
  <c r="I12" i="6"/>
  <c r="I7" i="6"/>
  <c r="I11" i="6"/>
  <c r="I6" i="6"/>
  <c r="I5" i="6"/>
  <c r="I10" i="6"/>
  <c r="I13" i="6"/>
  <c r="F14" i="5" l="1"/>
  <c r="H14" i="6"/>
  <c r="B31" i="11"/>
  <c r="D31" i="11"/>
  <c r="E35" i="11" s="1"/>
  <c r="F31" i="11"/>
  <c r="H31" i="11"/>
  <c r="I35" i="11" s="1"/>
  <c r="K31" i="11" l="1"/>
  <c r="K31" i="13"/>
  <c r="E31" i="13"/>
  <c r="D33" i="11"/>
  <c r="F33" i="11"/>
  <c r="B33" i="11"/>
  <c r="H33" i="11"/>
  <c r="C31" i="11"/>
  <c r="G31" i="11"/>
  <c r="G35" i="11" s="1"/>
  <c r="J31" i="11"/>
  <c r="J35" i="11" s="1"/>
  <c r="L31" i="11" l="1"/>
  <c r="C35" i="11"/>
  <c r="F31" i="13"/>
</calcChain>
</file>

<file path=xl/sharedStrings.xml><?xml version="1.0" encoding="utf-8"?>
<sst xmlns="http://schemas.openxmlformats.org/spreadsheetml/2006/main" count="642" uniqueCount="313">
  <si>
    <t>CAUSE A RISERVA ALL'INIZIO DELL'ESERCIZIO</t>
  </si>
  <si>
    <t>CAUSE APERTE NELL'ESERCIZIO</t>
  </si>
  <si>
    <t>CAUSE CHIUSE NELL'ESERCIZIO</t>
  </si>
  <si>
    <t>CAUSE A RISERVA ALLA FINE DELL'ESERCIZIO</t>
  </si>
  <si>
    <t>SINISTRI ALLA FINE DELL'ESERCIZIO</t>
  </si>
  <si>
    <t xml:space="preserve">Cause pendenti </t>
  </si>
  <si>
    <t>Cause chiuse con transazione</t>
  </si>
  <si>
    <t xml:space="preserve">Cause chiuse con rinuncia agli atti del giudizio </t>
  </si>
  <si>
    <t>Cause chiuse con sentenza di soccombenza della compagnia</t>
  </si>
  <si>
    <t>Cause chiuse con sentenza favorevole alla compagnia *</t>
  </si>
  <si>
    <t xml:space="preserve">Cause pendenti alla fine dell'esercizio </t>
  </si>
  <si>
    <t>Numero</t>
  </si>
  <si>
    <t>Importo riservato</t>
  </si>
  <si>
    <t>Importo pagato</t>
  </si>
  <si>
    <t>Importo riserva caduta</t>
  </si>
  <si>
    <t>di cui numero cause con danni a persona</t>
  </si>
  <si>
    <t>di cui numero cause chiuse con transazione o soccombenza della compagnia ancora da pagare</t>
  </si>
  <si>
    <t>Importo a Riserva complessiva</t>
  </si>
  <si>
    <t>di cui importo a riserva complessiva per cause con danni a persona</t>
  </si>
  <si>
    <t>di cui importo a riserva complessiva per cause chiuse con transazione o soccombenza della compagnia ancora da pagare</t>
  </si>
  <si>
    <t>Numero sinistri pagati nell'esercizio</t>
  </si>
  <si>
    <t>Importo sinistri pagati nell'esercizio</t>
  </si>
  <si>
    <t xml:space="preserve">Numero sinistri a riserva complessiva </t>
  </si>
  <si>
    <t>Importo sinistri a riserva complessiva</t>
  </si>
  <si>
    <t>Torino</t>
  </si>
  <si>
    <t>Vercelli</t>
  </si>
  <si>
    <t>Novara</t>
  </si>
  <si>
    <t>Cuneo</t>
  </si>
  <si>
    <t>Asti</t>
  </si>
  <si>
    <t>Alessandria</t>
  </si>
  <si>
    <t>Biella</t>
  </si>
  <si>
    <t>Verbano</t>
  </si>
  <si>
    <t>Valle d'Aosta</t>
  </si>
  <si>
    <t>Imperia</t>
  </si>
  <si>
    <t>Savona</t>
  </si>
  <si>
    <t>Genova</t>
  </si>
  <si>
    <t>La Spezia</t>
  </si>
  <si>
    <t>Varese</t>
  </si>
  <si>
    <t>Como</t>
  </si>
  <si>
    <t>Sondrio</t>
  </si>
  <si>
    <t>Milano</t>
  </si>
  <si>
    <t>Bergamo</t>
  </si>
  <si>
    <t>Brescia</t>
  </si>
  <si>
    <t>Pavia</t>
  </si>
  <si>
    <t>Cremona</t>
  </si>
  <si>
    <t>Mantova</t>
  </si>
  <si>
    <t>Lecco</t>
  </si>
  <si>
    <t>Lodi</t>
  </si>
  <si>
    <t>Monza e Brianza</t>
  </si>
  <si>
    <t>Bolzano</t>
  </si>
  <si>
    <t>Trento</t>
  </si>
  <si>
    <t>Verona</t>
  </si>
  <si>
    <t>Vicenza</t>
  </si>
  <si>
    <t>Belluno</t>
  </si>
  <si>
    <t>Treviso</t>
  </si>
  <si>
    <t>Venezia</t>
  </si>
  <si>
    <t>Padova</t>
  </si>
  <si>
    <t>Rovigo</t>
  </si>
  <si>
    <t>Udine</t>
  </si>
  <si>
    <t>Gorizia</t>
  </si>
  <si>
    <t>Trieste</t>
  </si>
  <si>
    <t>Pordenone</t>
  </si>
  <si>
    <t>Piacenza</t>
  </si>
  <si>
    <t>Parma</t>
  </si>
  <si>
    <t>Reggio Emilia</t>
  </si>
  <si>
    <t>Modena</t>
  </si>
  <si>
    <t>Bologna</t>
  </si>
  <si>
    <t>Ferrara</t>
  </si>
  <si>
    <t>Ravenna</t>
  </si>
  <si>
    <t>Forlì</t>
  </si>
  <si>
    <t>Rimini</t>
  </si>
  <si>
    <t>Pesaro-Urbino</t>
  </si>
  <si>
    <t>Ancona</t>
  </si>
  <si>
    <t>Macerata</t>
  </si>
  <si>
    <t>Ascoli Piceno</t>
  </si>
  <si>
    <t>Fermo</t>
  </si>
  <si>
    <t>Massa Carrara</t>
  </si>
  <si>
    <t>Lucca</t>
  </si>
  <si>
    <t>Pistoia</t>
  </si>
  <si>
    <t>Firenze</t>
  </si>
  <si>
    <t>Livorno</t>
  </si>
  <si>
    <t>Pisa</t>
  </si>
  <si>
    <t>Arezzo</t>
  </si>
  <si>
    <t>Siena</t>
  </si>
  <si>
    <t>Grosseto</t>
  </si>
  <si>
    <t>Prato</t>
  </si>
  <si>
    <t>Perugia</t>
  </si>
  <si>
    <t>Terni</t>
  </si>
  <si>
    <t>Viterbo</t>
  </si>
  <si>
    <t>Rieti</t>
  </si>
  <si>
    <t>Roma</t>
  </si>
  <si>
    <t>Latina</t>
  </si>
  <si>
    <t>Frosinone</t>
  </si>
  <si>
    <t>Caserta</t>
  </si>
  <si>
    <t>Benevento</t>
  </si>
  <si>
    <t>Napoli</t>
  </si>
  <si>
    <t>Avellino</t>
  </si>
  <si>
    <t>Salerno</t>
  </si>
  <si>
    <t>L'Aquila</t>
  </si>
  <si>
    <t>Teramo</t>
  </si>
  <si>
    <t>Pescara</t>
  </si>
  <si>
    <t>Chieti</t>
  </si>
  <si>
    <t>Campobasso</t>
  </si>
  <si>
    <t xml:space="preserve">Isernia </t>
  </si>
  <si>
    <t>Foggia</t>
  </si>
  <si>
    <t>Bari</t>
  </si>
  <si>
    <t>Taranto</t>
  </si>
  <si>
    <t>Brindisi</t>
  </si>
  <si>
    <t>Lecce</t>
  </si>
  <si>
    <t>Barletta-Andria-TR</t>
  </si>
  <si>
    <t>Potenza</t>
  </si>
  <si>
    <t>Matera</t>
  </si>
  <si>
    <t>Cosenza</t>
  </si>
  <si>
    <t>Catanzaro</t>
  </si>
  <si>
    <t>Reggio Calabria</t>
  </si>
  <si>
    <t>Crotone</t>
  </si>
  <si>
    <t>Vibo Valenzia</t>
  </si>
  <si>
    <t>Trapani</t>
  </si>
  <si>
    <t>Palermo</t>
  </si>
  <si>
    <t>Messina</t>
  </si>
  <si>
    <t>Agrigento</t>
  </si>
  <si>
    <t>Caltanissetta</t>
  </si>
  <si>
    <t>Enna</t>
  </si>
  <si>
    <t>Catania</t>
  </si>
  <si>
    <t>Ragusa</t>
  </si>
  <si>
    <t>Siracusa</t>
  </si>
  <si>
    <t>Sassari</t>
  </si>
  <si>
    <t>Nuoro</t>
  </si>
  <si>
    <t>Cagliari</t>
  </si>
  <si>
    <t>Oristano</t>
  </si>
  <si>
    <t>Sud Sardegna</t>
  </si>
  <si>
    <t>Totale Italia</t>
  </si>
  <si>
    <t>N. B. Il dato delle cause civili di I grado pendenti alla fine dell'anno, rilevato nel prospetto di raccolta dei dati territoriali (232.348), differisce da quello del prospetto generale (230.063) in maniera non significatica (-0,98%).</t>
  </si>
  <si>
    <t>Anno</t>
  </si>
  <si>
    <t>(dati al 31/12)</t>
  </si>
  <si>
    <t>N. complessivo sinistri a riserva</t>
  </si>
  <si>
    <t>Cause Civili I grado</t>
  </si>
  <si>
    <t>Cause Civili II e III grado</t>
  </si>
  <si>
    <t>TOTALE</t>
  </si>
  <si>
    <t>Frequenza % su sinistri a riserva</t>
  </si>
  <si>
    <t>Conciliatore</t>
  </si>
  <si>
    <t>Pretura</t>
  </si>
  <si>
    <t>Tribunale</t>
  </si>
  <si>
    <t>Totale I grado</t>
  </si>
  <si>
    <t>C. Appello</t>
  </si>
  <si>
    <t>Cassazione</t>
  </si>
  <si>
    <t>Totale II e III grado</t>
  </si>
  <si>
    <t>Cause Civili</t>
  </si>
  <si>
    <t>Giud. di Pace*</t>
  </si>
  <si>
    <t>2009 **</t>
  </si>
  <si>
    <t>* A partire dal 2007 il dato riguarda esclusivamente le cause pendenti davanti ai Giudici di Pace.</t>
  </si>
  <si>
    <t>** A causa dell'uscita dal portafoglio diretto italiano di una Rappresentanza in Italia di impresa extra SEE, che nel 2010 ha trasferito interamente il proprio portafoglio a una Rappresentanza in Italia di impresa SEE, i dati relativi al 2009 sono stati ricalcolati allo scopo di effettuare un confronto omogeneo con il 2010. Per tale ragione le statistiche relative al contenzioso e ai sinistri riservati in essere al termine del 2009 sono state rielaborate su basi omogenee con il 2010, ossia escludendo dai dati relativi al 2009 le informazioni relative all’impresa uscita nel 2010 dal portafoglio diretto italiano.</t>
  </si>
  <si>
    <t>Anno di avvenimento del sinistro</t>
  </si>
  <si>
    <t xml:space="preserve">Sinistri a riserva per anno di avvenimento </t>
  </si>
  <si>
    <t>Giudice di Pace</t>
  </si>
  <si>
    <t>Comp.</t>
  </si>
  <si>
    <t>Freq. %</t>
  </si>
  <si>
    <t>Sin. ris.</t>
  </si>
  <si>
    <t xml:space="preserve">Corte </t>
  </si>
  <si>
    <t>Appello</t>
  </si>
  <si>
    <t>Sin. Ris.</t>
  </si>
  <si>
    <t>Composizione degli importi a riserva</t>
  </si>
  <si>
    <t xml:space="preserve">Giudice di Pace </t>
  </si>
  <si>
    <t>Tribunale Numero</t>
  </si>
  <si>
    <t xml:space="preserve">Tribunale </t>
  </si>
  <si>
    <t xml:space="preserve">Importo a riserva </t>
  </si>
  <si>
    <t>Importo a riserva</t>
  </si>
  <si>
    <t>di cui acconti</t>
  </si>
  <si>
    <t>C. Appello Numero</t>
  </si>
  <si>
    <t>Cassazione Numero</t>
  </si>
  <si>
    <t>Tribunale Importo a riserva</t>
  </si>
  <si>
    <t>C. Appello Importo a riserva</t>
  </si>
  <si>
    <t>Cassazione Importo a riserva</t>
  </si>
  <si>
    <t>di cui numero totale cause con danni a persona</t>
  </si>
  <si>
    <t>di cui importo a riserva cause con danni a persona</t>
  </si>
  <si>
    <t>Danni a persona</t>
  </si>
  <si>
    <t>Totale promosse</t>
  </si>
  <si>
    <t>Totale chiuse</t>
  </si>
  <si>
    <t>Totale promosse - chiuse</t>
  </si>
  <si>
    <t>Promosse</t>
  </si>
  <si>
    <t>Chiuse</t>
  </si>
  <si>
    <t>Giud. di Pace</t>
  </si>
  <si>
    <t>Area territoriale</t>
  </si>
  <si>
    <t>Cause pendenti all’inizio dell’esercizio</t>
  </si>
  <si>
    <t>Cause aperte nell’esercizio</t>
  </si>
  <si>
    <t xml:space="preserve">Cause chiuse nell’esercizio </t>
  </si>
  <si>
    <t>Saldo cause aperte - chiuse</t>
  </si>
  <si>
    <t>Importo pagato per cause chiuse</t>
  </si>
  <si>
    <t>Importo pagato per cause chiuse/Importo riservato all'inizio dell'esercizio</t>
  </si>
  <si>
    <t xml:space="preserve">Importo </t>
  </si>
  <si>
    <t>Importo</t>
  </si>
  <si>
    <t>Piemonte</t>
  </si>
  <si>
    <t>di cui Torino</t>
  </si>
  <si>
    <t>Liguria</t>
  </si>
  <si>
    <t>Lombardia</t>
  </si>
  <si>
    <t>di cui Milano</t>
  </si>
  <si>
    <t>Trentino A.A.</t>
  </si>
  <si>
    <t>Veneto</t>
  </si>
  <si>
    <t>Friuli V. Giulia</t>
  </si>
  <si>
    <t>Emilia Romagna</t>
  </si>
  <si>
    <t>Marche</t>
  </si>
  <si>
    <t>Toscana</t>
  </si>
  <si>
    <t>Umbria</t>
  </si>
  <si>
    <t>Lazio</t>
  </si>
  <si>
    <t>di cui Roma</t>
  </si>
  <si>
    <t>Campania</t>
  </si>
  <si>
    <t>di cui Napoli</t>
  </si>
  <si>
    <t>di cui Salerno</t>
  </si>
  <si>
    <t>di cui Caserta</t>
  </si>
  <si>
    <t>Abruzzo</t>
  </si>
  <si>
    <t>Molise</t>
  </si>
  <si>
    <t>Puglia</t>
  </si>
  <si>
    <t>Basilicata</t>
  </si>
  <si>
    <t>Calabria</t>
  </si>
  <si>
    <t>Sicilia</t>
  </si>
  <si>
    <t>di cui Palermo</t>
  </si>
  <si>
    <t>Sardegna</t>
  </si>
  <si>
    <t xml:space="preserve">                       </t>
  </si>
  <si>
    <t xml:space="preserve">Totale Italia </t>
  </si>
  <si>
    <t>Cause pendenti alla fine dell'esercizio</t>
  </si>
  <si>
    <t>Sinistri alla fine dell’esercizio</t>
  </si>
  <si>
    <t>di cui importo a riserva complessiva di cause chiuse con transazione o soccombenza della compagnia ancora da pagare</t>
  </si>
  <si>
    <t>Numero sinistri a riserva complessiva</t>
  </si>
  <si>
    <t xml:space="preserve"> Totale Italia </t>
  </si>
  <si>
    <t>Frequenza sul totale in Numero</t>
  </si>
  <si>
    <t>Frequenza sul totale in Importo</t>
  </si>
  <si>
    <t>Velocità di eliminazione del contenzioso per numeri</t>
  </si>
  <si>
    <t>Velocità di eliminazione del contenzioso per importi</t>
  </si>
  <si>
    <t>Cause chiuse con soccombenza della compagnia o transazione su cause chiuse totali</t>
  </si>
  <si>
    <t>Frequenza % Importo a riserva delle cause pendenti con danni a persona</t>
  </si>
  <si>
    <t>Emilia R.</t>
  </si>
  <si>
    <t>Costo medio riservato delle cause</t>
  </si>
  <si>
    <t>Cause Penali</t>
  </si>
  <si>
    <t xml:space="preserve">TOTALE </t>
  </si>
  <si>
    <t>* A causa dell'uscita  dal portafoglio diretto italiano di una Rappresentanza in Italia di impresa extra SEE, che nel 2010 ha trasferito interamente il proprio portafoglio a una Rappresentanza in Italia di impresa SEE, i dati relativi al 2009 sono stati ricalcolati allo scopo di effettuare un confronto omogeneo con il 2010. Per tale ragione le statistiche relative al contenzioso e ai sinistri riservati in essere al termine del 2009 sono state rielaborate su basi omogenee con il 2010, ossia escludendo dai dati relativi al 2009 le informazioni relative all’impresa uscita nel 2010 dal portafoglio diretto italiano.</t>
  </si>
  <si>
    <t>Anno (dati al 31/12)</t>
  </si>
  <si>
    <t>2009*</t>
  </si>
  <si>
    <t xml:space="preserve">Sinistri a riserva  per anno di avvenimento </t>
  </si>
  <si>
    <t>Giudice</t>
  </si>
  <si>
    <t>Corte</t>
  </si>
  <si>
    <t>di Pace</t>
  </si>
  <si>
    <t xml:space="preserve">N. Giud. di Pace </t>
  </si>
  <si>
    <t xml:space="preserve">N. Tribunale </t>
  </si>
  <si>
    <t xml:space="preserve">N. C. Appello </t>
  </si>
  <si>
    <t xml:space="preserve">N. Cassazione </t>
  </si>
  <si>
    <t xml:space="preserve">Giud. di Pace Importo a riserva </t>
  </si>
  <si>
    <t xml:space="preserve">C. Appello Importo a riserva </t>
  </si>
  <si>
    <r>
      <t xml:space="preserve">TABELLA 1. CONTENZIOSO CIVILE </t>
    </r>
    <r>
      <rPr>
        <b/>
        <sz val="12"/>
        <color rgb="FF000000"/>
        <rFont val="Garamond"/>
        <family val="1"/>
      </rPr>
      <t>–</t>
    </r>
    <r>
      <rPr>
        <b/>
        <sz val="12"/>
        <color theme="1"/>
        <rFont val="Garamond"/>
        <family val="1"/>
      </rPr>
      <t xml:space="preserve"> EVOLUZIONE DEL NUMERO DELLE CAUSE </t>
    </r>
  </si>
  <si>
    <t>Composizione Numero</t>
  </si>
  <si>
    <t>Composizione Importo</t>
  </si>
  <si>
    <t>2010 e precedenti</t>
  </si>
  <si>
    <t>TABELLA 11. CONTENZIOSO PENALE – EVOLUZIONE DEL NUMERO DELLE CAUSE NEL 2018</t>
  </si>
  <si>
    <t>TABELLA 12. CONTENZIOSO PENALE – NUMERO DELLE CAUSE PER ANNO DI AVVENIMENTO DEL SINISTRO PENDENTI ALLA FINE DEL 2018</t>
  </si>
  <si>
    <r>
      <t xml:space="preserve">TABELLA 13. CONTENZIOSO PENALE </t>
    </r>
    <r>
      <rPr>
        <b/>
        <sz val="12"/>
        <color rgb="FF000000"/>
        <rFont val="Garamond"/>
        <family val="1"/>
      </rPr>
      <t>–</t>
    </r>
    <r>
      <rPr>
        <b/>
        <sz val="12"/>
        <color theme="1"/>
        <rFont val="Garamond"/>
        <family val="1"/>
      </rPr>
      <t xml:space="preserve"> NUMERO DELLE CAUSE PENDENTI, IMPORTI A RISERVA E LORO COMPOSIZIONE </t>
    </r>
    <r>
      <rPr>
        <b/>
        <sz val="12"/>
        <color rgb="FF000000"/>
        <rFont val="Garamond"/>
        <family val="1"/>
      </rPr>
      <t>ALLA FINE DEL 2018</t>
    </r>
  </si>
  <si>
    <t>2010 e prec.</t>
  </si>
  <si>
    <t>Numero %</t>
  </si>
  <si>
    <t>VARIAZIONE CAUSE A RISERVA NELL'ESERCIZIO</t>
  </si>
  <si>
    <t>Piemonte Totale</t>
  </si>
  <si>
    <t>Valle d'Aosta Totale</t>
  </si>
  <si>
    <t>Liguria Totale</t>
  </si>
  <si>
    <t>Lombardia Totale</t>
  </si>
  <si>
    <t>Trentino Alto Adige Totale</t>
  </si>
  <si>
    <t>Veneto Totale</t>
  </si>
  <si>
    <t>Friuli Venezia Giulia Totale</t>
  </si>
  <si>
    <t>Emilia Romagna Totale</t>
  </si>
  <si>
    <t>Marche Totale</t>
  </si>
  <si>
    <t>Toscana Totale</t>
  </si>
  <si>
    <t>Umbria Totale</t>
  </si>
  <si>
    <t>Campania Totale</t>
  </si>
  <si>
    <t>Abruzzo Totale</t>
  </si>
  <si>
    <t>Molise Totale</t>
  </si>
  <si>
    <t>Puglia Totale</t>
  </si>
  <si>
    <t>Basilicata Totale</t>
  </si>
  <si>
    <t>Calabria Totale</t>
  </si>
  <si>
    <t>Sicilia Totale</t>
  </si>
  <si>
    <t>Sardegna Totale</t>
  </si>
  <si>
    <t>Lazio Totale</t>
  </si>
  <si>
    <t>Variazione fine e inizio 2018 in Numero</t>
  </si>
  <si>
    <t>Variazione fine e inizio 2018 in Importo</t>
  </si>
  <si>
    <t>Esito cause - Composizione per numero</t>
  </si>
  <si>
    <t>Esito cause - Composizione per importo</t>
  </si>
  <si>
    <t>Costo medio in euro</t>
  </si>
  <si>
    <t xml:space="preserve">Totale Cause chiuse </t>
  </si>
  <si>
    <t>Velocità di liquidazione dei sinistri</t>
  </si>
  <si>
    <t>Costo medio dei sinistri a riserva alla fine dell’esercizio</t>
  </si>
  <si>
    <t>Costo medio dei sinistri pagati nell’esercizio</t>
  </si>
  <si>
    <t xml:space="preserve">Totale </t>
  </si>
  <si>
    <t>Frequenza acconti</t>
  </si>
  <si>
    <t>Costo medio acconti</t>
  </si>
  <si>
    <t xml:space="preserve">Cause civili di I grado pendenti </t>
  </si>
  <si>
    <t xml:space="preserve">Cause civili di II e III grado pendenti </t>
  </si>
  <si>
    <t xml:space="preserve">Cause Civili di I grado pendenti </t>
  </si>
  <si>
    <t xml:space="preserve">Cause Civili di II e III grado pendenti </t>
  </si>
  <si>
    <t xml:space="preserve">Cause civili di I grado </t>
  </si>
  <si>
    <t>Cause civili di II e III grado</t>
  </si>
  <si>
    <t>Importo riservato %</t>
  </si>
  <si>
    <t xml:space="preserve">Cause penali pendenti </t>
  </si>
  <si>
    <t xml:space="preserve">Cause penali promosse </t>
  </si>
  <si>
    <t xml:space="preserve">Cause penali chiuse </t>
  </si>
  <si>
    <t>TABELLA 14. CONTENZIOSO PENALE - CAUSE PROMOSSE E CHIUSE NEL 2018</t>
  </si>
  <si>
    <t>Totale</t>
  </si>
  <si>
    <t>Composizione (Numero)</t>
  </si>
  <si>
    <t>di cui danni a persona</t>
  </si>
  <si>
    <t>TABELLA 10. CONTENZIOSO CIVILE DI I GRADO – INDICATORI PER AREA TERRITORIALE NEL 2018</t>
  </si>
  <si>
    <r>
      <t xml:space="preserve">TABELLA 9. CONTENZIOSO CIVILE DI I GRADO </t>
    </r>
    <r>
      <rPr>
        <b/>
        <sz val="12"/>
        <color rgb="FF000000"/>
        <rFont val="Garamond"/>
        <family val="1"/>
      </rPr>
      <t>–</t>
    </r>
    <r>
      <rPr>
        <b/>
        <sz val="12"/>
        <color theme="1"/>
        <rFont val="Garamond"/>
        <family val="1"/>
      </rPr>
      <t xml:space="preserve"> CAUSE E SINISTRI A RISERVA </t>
    </r>
    <r>
      <rPr>
        <b/>
        <sz val="12"/>
        <color rgb="FF000000"/>
        <rFont val="Garamond"/>
        <family val="1"/>
      </rPr>
      <t>ALLA FINE DEL 2018</t>
    </r>
  </si>
  <si>
    <t>TABELLA 8. CONTENZIOSO CIVILE DI I GRADO – ESITO DELLE CAUSE CHIUSE PER AREA TERRITORIALE NEL 2018</t>
  </si>
  <si>
    <t>Tabella 7 bis. Contenzioso civile di I grado – Evoluzione per area metropolitana o provincia nel 2018</t>
  </si>
  <si>
    <r>
      <t xml:space="preserve">TABELLA 7. CONTENZIOSO CIVILE DI I GRADO </t>
    </r>
    <r>
      <rPr>
        <b/>
        <sz val="12"/>
        <color rgb="FF000000"/>
        <rFont val="Garamond"/>
        <family val="1"/>
      </rPr>
      <t>–</t>
    </r>
    <r>
      <rPr>
        <b/>
        <sz val="12"/>
        <color theme="1"/>
        <rFont val="Garamond"/>
        <family val="1"/>
      </rPr>
      <t xml:space="preserve"> EVOLUZIONE PER AREA TERRITORIALE NEL 2018</t>
    </r>
  </si>
  <si>
    <t>TABELLA 6. CONTENZIOSO CIVILE - CAUSE PROMOSSE E CHIUSE NEL 2018</t>
  </si>
  <si>
    <r>
      <t xml:space="preserve">TABELLA 5. CONTENZIOSO CIVILE DI II E III GRADO </t>
    </r>
    <r>
      <rPr>
        <b/>
        <sz val="12"/>
        <color rgb="FF000000"/>
        <rFont val="Garamond"/>
        <family val="1"/>
      </rPr>
      <t>–</t>
    </r>
    <r>
      <rPr>
        <b/>
        <sz val="12"/>
        <color theme="1"/>
        <rFont val="Garamond"/>
        <family val="1"/>
      </rPr>
      <t xml:space="preserve"> NUMERO DELLE CAUSE PENDENTI, IMPORTI A RISERVA E LORO COMPOSIZIONE </t>
    </r>
    <r>
      <rPr>
        <b/>
        <sz val="12"/>
        <color rgb="FF000000"/>
        <rFont val="Garamond"/>
        <family val="1"/>
      </rPr>
      <t>ALLA FINE DEL 2018</t>
    </r>
  </si>
  <si>
    <r>
      <t xml:space="preserve">TABELLA 4. CONTENZIOSO CIVILE DI I GRADO </t>
    </r>
    <r>
      <rPr>
        <b/>
        <sz val="12"/>
        <color rgb="FF000000"/>
        <rFont val="Garamond"/>
        <family val="1"/>
      </rPr>
      <t>–</t>
    </r>
    <r>
      <rPr>
        <b/>
        <sz val="12"/>
        <color theme="1"/>
        <rFont val="Garamond"/>
        <family val="1"/>
      </rPr>
      <t xml:space="preserve"> NUMERO DELLE CAUSE PENDENTI, IMPORTI A RISERVA E LORO COMPOSIZIONE </t>
    </r>
    <r>
      <rPr>
        <b/>
        <sz val="12"/>
        <color rgb="FF000000"/>
        <rFont val="Garamond"/>
        <family val="1"/>
      </rPr>
      <t>ALLA FINE DEL 2018</t>
    </r>
  </si>
  <si>
    <r>
      <t xml:space="preserve">TABELLA 3. CONTENZIOSO CIVILE – NUMERO DELLE CAUSE DI II E III GRADO PER ANNO DI AVVENIMENTO DEL SINISTRO PENDENTI </t>
    </r>
    <r>
      <rPr>
        <b/>
        <sz val="12"/>
        <color rgb="FF000000"/>
        <rFont val="Garamond"/>
        <family val="1"/>
      </rPr>
      <t>ALLA FINE DEL 2018</t>
    </r>
  </si>
  <si>
    <t>TABELLA 2. CONTENZIOSO CIVILE – NUMERO DELLE CAUSE DI I GRADO PER ANNO DI AVVENIMENTO DEL SINISTRO PENDENTI ALLA FINE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</si>
</sst>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19" x14ac:knownFonts="1">
    <font>
      <sz val="11"/>
      <color theme="1"/>
      <name val="Calibri"/>
      <family val="2"/>
      <scheme val="minor"/>
    </font>
    <font>
      <sz val="11"/>
      <color theme="1"/>
      <name val="Calibri"/>
      <family val="2"/>
      <scheme val="minor"/>
    </font>
    <font>
      <sz val="12"/>
      <color theme="1"/>
      <name val="Garamond"/>
      <family val="1"/>
    </font>
    <font>
      <b/>
      <sz val="12"/>
      <color theme="1"/>
      <name val="Garamond"/>
      <family val="1"/>
    </font>
    <font>
      <sz val="10"/>
      <name val="Arial"/>
      <family val="2"/>
    </font>
    <font>
      <i/>
      <sz val="12"/>
      <color theme="1"/>
      <name val="Garamond"/>
      <family val="1"/>
    </font>
    <font>
      <b/>
      <sz val="12"/>
      <color rgb="FF000000"/>
      <name val="Garamond"/>
      <family val="1"/>
    </font>
    <font>
      <b/>
      <sz val="16"/>
      <color theme="1"/>
      <name val="Garamond"/>
      <family val="1"/>
    </font>
    <font>
      <sz val="12"/>
      <color theme="1"/>
      <name val="Calibri"/>
      <family val="2"/>
      <scheme val="minor"/>
    </font>
    <font>
      <sz val="12"/>
      <color rgb="FF000000"/>
      <name val="Garamond"/>
      <family val="1"/>
    </font>
    <font>
      <i/>
      <sz val="12"/>
      <color rgb="FF000000"/>
      <name val="Garamond"/>
      <family val="1"/>
    </font>
    <font>
      <b/>
      <sz val="12"/>
      <color rgb="FFE3E3E3"/>
      <name val="Garamond"/>
      <family val="1"/>
    </font>
    <font>
      <b/>
      <i/>
      <sz val="12"/>
      <color rgb="FF000000"/>
      <name val="Garamond"/>
      <family val="1"/>
    </font>
    <font>
      <b/>
      <sz val="12"/>
      <color rgb="FF4F81BD"/>
      <name val="Garamond"/>
      <family val="1"/>
    </font>
    <font>
      <b/>
      <sz val="11"/>
      <color theme="1"/>
      <name val="Calibri"/>
      <family val="2"/>
      <scheme val="minor"/>
    </font>
    <font>
      <sz val="11"/>
      <color theme="1"/>
      <name val="Garamond"/>
      <family val="1"/>
    </font>
    <font>
      <sz val="10"/>
      <color rgb="FF000000"/>
      <name val="Garamond"/>
      <family val="1"/>
    </font>
    <font>
      <i/>
      <sz val="11"/>
      <color theme="1"/>
      <name val="Calibri"/>
      <family val="2"/>
      <scheme val="minor"/>
    </font>
    <font>
      <i/>
      <sz val="11"/>
      <color theme="1"/>
      <name val="Garamond"/>
      <family val="1"/>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rgb="FFBFBFBF"/>
        <bgColor indexed="64"/>
      </patternFill>
    </fill>
    <fill>
      <patternFill patternType="solid">
        <fgColor theme="3" tint="0.79998168889431442"/>
        <bgColor indexed="64"/>
      </patternFill>
    </fill>
    <fill>
      <patternFill patternType="solid">
        <fgColor theme="3" tint="0.79998168889431442"/>
        <bgColor theme="4" tint="0.79998168889431442"/>
      </patternFill>
    </fill>
  </fills>
  <borders count="74">
    <border>
      <left/>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right style="medium">
        <color rgb="FF002060"/>
      </right>
      <top style="medium">
        <color rgb="FF002060"/>
      </top>
      <bottom style="medium">
        <color rgb="FF002060"/>
      </bottom>
      <diagonal/>
    </border>
    <border>
      <left/>
      <right style="medium">
        <color rgb="FF002060"/>
      </right>
      <top style="medium">
        <color rgb="FF002060"/>
      </top>
      <bottom/>
      <diagonal/>
    </border>
    <border>
      <left/>
      <right style="medium">
        <color rgb="FF002060"/>
      </right>
      <top/>
      <bottom/>
      <diagonal/>
    </border>
    <border>
      <left/>
      <right style="medium">
        <color rgb="FF002060"/>
      </right>
      <top/>
      <bottom style="medium">
        <color rgb="FF002060"/>
      </bottom>
      <diagonal/>
    </border>
    <border>
      <left/>
      <right/>
      <top style="medium">
        <color rgb="FF002060"/>
      </top>
      <bottom style="medium">
        <color rgb="FF002060"/>
      </bottom>
      <diagonal/>
    </border>
    <border>
      <left style="medium">
        <color indexed="64"/>
      </left>
      <right style="medium">
        <color indexed="64"/>
      </right>
      <top/>
      <bottom/>
      <diagonal/>
    </border>
    <border>
      <left/>
      <right style="medium">
        <color indexed="64"/>
      </right>
      <top/>
      <bottom/>
      <diagonal/>
    </border>
    <border>
      <left style="medium">
        <color rgb="FF002060"/>
      </left>
      <right/>
      <top style="medium">
        <color rgb="FF002060"/>
      </top>
      <bottom style="medium">
        <color rgb="FF002060"/>
      </bottom>
      <diagonal/>
    </border>
    <border>
      <left/>
      <right/>
      <top style="medium">
        <color rgb="FF002060"/>
      </top>
      <bottom/>
      <diagonal/>
    </border>
    <border>
      <left/>
      <right/>
      <top/>
      <bottom style="medium">
        <color rgb="FF002060"/>
      </bottom>
      <diagonal/>
    </border>
    <border>
      <left/>
      <right style="medium">
        <color rgb="FF002060"/>
      </right>
      <top/>
      <bottom style="medium">
        <color indexed="64"/>
      </bottom>
      <diagonal/>
    </border>
    <border>
      <left/>
      <right/>
      <top/>
      <bottom style="medium">
        <color indexed="64"/>
      </bottom>
      <diagonal/>
    </border>
    <border>
      <left/>
      <right style="medium">
        <color indexed="64"/>
      </right>
      <top/>
      <bottom style="medium">
        <color rgb="FF002060"/>
      </bottom>
      <diagonal/>
    </border>
    <border>
      <left style="medium">
        <color rgb="FF002060"/>
      </left>
      <right/>
      <top style="medium">
        <color rgb="FF002060"/>
      </top>
      <bottom/>
      <diagonal/>
    </border>
    <border>
      <left style="medium">
        <color rgb="FF002060"/>
      </left>
      <right/>
      <top/>
      <bottom style="medium">
        <color rgb="FF002060"/>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2060"/>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2060"/>
      </bottom>
      <diagonal/>
    </border>
    <border>
      <left/>
      <right/>
      <top style="medium">
        <color indexed="64"/>
      </top>
      <bottom/>
      <diagonal/>
    </border>
    <border>
      <left style="medium">
        <color indexed="64"/>
      </left>
      <right style="medium">
        <color rgb="FF002060"/>
      </right>
      <top style="medium">
        <color indexed="64"/>
      </top>
      <bottom/>
      <diagonal/>
    </border>
    <border>
      <left style="medium">
        <color rgb="FF002060"/>
      </left>
      <right style="medium">
        <color indexed="64"/>
      </right>
      <top style="medium">
        <color indexed="64"/>
      </top>
      <bottom/>
      <diagonal/>
    </border>
    <border>
      <left style="medium">
        <color indexed="64"/>
      </left>
      <right style="medium">
        <color rgb="FF002060"/>
      </right>
      <top/>
      <bottom/>
      <diagonal/>
    </border>
    <border>
      <left style="medium">
        <color rgb="FF002060"/>
      </left>
      <right style="medium">
        <color indexed="64"/>
      </right>
      <top/>
      <bottom/>
      <diagonal/>
    </border>
    <border>
      <left style="medium">
        <color indexed="64"/>
      </left>
      <right style="medium">
        <color rgb="FF002060"/>
      </right>
      <top/>
      <bottom style="medium">
        <color indexed="64"/>
      </bottom>
      <diagonal/>
    </border>
    <border>
      <left style="medium">
        <color rgb="FF002060"/>
      </left>
      <right style="medium">
        <color indexed="64"/>
      </right>
      <top/>
      <bottom style="medium">
        <color indexed="64"/>
      </bottom>
      <diagonal/>
    </border>
    <border>
      <left style="medium">
        <color rgb="FF002060"/>
      </left>
      <right style="medium">
        <color rgb="FF002060"/>
      </right>
      <top style="medium">
        <color indexed="64"/>
      </top>
      <bottom/>
      <diagonal/>
    </border>
    <border>
      <left style="medium">
        <color rgb="FF002060"/>
      </left>
      <right style="medium">
        <color rgb="FF002060"/>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rgb="FF000000"/>
      </left>
      <right/>
      <top style="medium">
        <color indexed="64"/>
      </top>
      <bottom/>
      <diagonal/>
    </border>
    <border>
      <left style="medium">
        <color rgb="FF000000"/>
      </left>
      <right/>
      <top style="medium">
        <color indexed="64"/>
      </top>
      <bottom style="medium">
        <color indexed="64"/>
      </bottom>
      <diagonal/>
    </border>
    <border>
      <left style="medium">
        <color indexed="64"/>
      </left>
      <right/>
      <top/>
      <bottom style="medium">
        <color indexed="64"/>
      </bottom>
      <diagonal/>
    </border>
    <border>
      <left style="medium">
        <color rgb="FF002060"/>
      </left>
      <right style="medium">
        <color indexed="64"/>
      </right>
      <top style="medium">
        <color rgb="FF002060"/>
      </top>
      <bottom/>
      <diagonal/>
    </border>
    <border>
      <left/>
      <right style="medium">
        <color rgb="FF002060"/>
      </right>
      <top style="medium">
        <color indexed="64"/>
      </top>
      <bottom style="medium">
        <color indexed="64"/>
      </bottom>
      <diagonal/>
    </border>
    <border>
      <left style="medium">
        <color indexed="64"/>
      </left>
      <right style="medium">
        <color rgb="FF00206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2060"/>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rgb="FF002060"/>
      </left>
      <right/>
      <top style="medium">
        <color rgb="FF002060"/>
      </top>
      <bottom style="medium">
        <color indexed="64"/>
      </bottom>
      <diagonal/>
    </border>
    <border>
      <left/>
      <right/>
      <top style="medium">
        <color rgb="FF002060"/>
      </top>
      <bottom style="medium">
        <color indexed="64"/>
      </bottom>
      <diagonal/>
    </border>
    <border>
      <left/>
      <right style="medium">
        <color rgb="FF002060"/>
      </right>
      <top style="medium">
        <color rgb="FF002060"/>
      </top>
      <bottom style="medium">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392">
    <xf numFmtId="0" fontId="0" fillId="0" borderId="0" xfId="0"/>
    <xf numFmtId="0" fontId="2" fillId="0" borderId="0" xfId="0" applyFont="1"/>
    <xf numFmtId="164" fontId="2" fillId="0" borderId="0" xfId="1" applyNumberFormat="1" applyFont="1"/>
    <xf numFmtId="0" fontId="3" fillId="0" borderId="0" xfId="0" applyFont="1"/>
    <xf numFmtId="0" fontId="6" fillId="2" borderId="23" xfId="0" applyFont="1" applyFill="1" applyBorder="1" applyAlignment="1">
      <alignment horizontal="left" vertical="center"/>
    </xf>
    <xf numFmtId="164" fontId="6" fillId="2" borderId="23" xfId="1" applyNumberFormat="1" applyFont="1" applyFill="1" applyBorder="1" applyAlignment="1">
      <alignment horizontal="left" vertical="center"/>
    </xf>
    <xf numFmtId="10" fontId="6" fillId="2" borderId="23" xfId="2" applyNumberFormat="1" applyFont="1" applyFill="1" applyBorder="1" applyAlignment="1">
      <alignment horizontal="right" vertical="center"/>
    </xf>
    <xf numFmtId="0" fontId="2" fillId="0" borderId="19" xfId="0" applyFont="1" applyBorder="1"/>
    <xf numFmtId="10" fontId="2" fillId="0" borderId="30" xfId="2" applyNumberFormat="1" applyFont="1" applyBorder="1"/>
    <xf numFmtId="0" fontId="2" fillId="0" borderId="22" xfId="0" applyFont="1" applyBorder="1"/>
    <xf numFmtId="10" fontId="2" fillId="0" borderId="0" xfId="2" applyNumberFormat="1" applyFont="1" applyBorder="1"/>
    <xf numFmtId="0" fontId="2" fillId="0" borderId="50" xfId="0" applyFont="1" applyBorder="1"/>
    <xf numFmtId="10" fontId="2" fillId="0" borderId="15" xfId="2" applyNumberFormat="1" applyFont="1" applyBorder="1"/>
    <xf numFmtId="0" fontId="6" fillId="2" borderId="26" xfId="0" applyFont="1" applyFill="1" applyBorder="1" applyAlignment="1">
      <alignment horizontal="center" vertical="center" wrapText="1"/>
    </xf>
    <xf numFmtId="0" fontId="8" fillId="0" borderId="0" xfId="0" applyFont="1"/>
    <xf numFmtId="0" fontId="6" fillId="2" borderId="28" xfId="0" applyFont="1" applyFill="1" applyBorder="1" applyAlignment="1">
      <alignment horizontal="left" vertical="center"/>
    </xf>
    <xf numFmtId="3" fontId="6" fillId="2" borderId="39" xfId="0" applyNumberFormat="1" applyFont="1" applyFill="1" applyBorder="1" applyAlignment="1">
      <alignment horizontal="right" vertical="center"/>
    </xf>
    <xf numFmtId="0" fontId="6"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3" fillId="2" borderId="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wrapText="1"/>
    </xf>
    <xf numFmtId="3" fontId="6" fillId="2" borderId="7" xfId="0" applyNumberFormat="1" applyFont="1" applyFill="1" applyBorder="1" applyAlignment="1">
      <alignment horizontal="right" vertical="center"/>
    </xf>
    <xf numFmtId="0" fontId="3" fillId="0" borderId="6" xfId="0" applyFont="1" applyBorder="1" applyAlignment="1">
      <alignment horizontal="center" vertical="center" wrapText="1"/>
    </xf>
    <xf numFmtId="0" fontId="3" fillId="2" borderId="3" xfId="0" applyFont="1" applyFill="1" applyBorder="1" applyAlignment="1">
      <alignment horizontal="center" vertical="center"/>
    </xf>
    <xf numFmtId="3" fontId="3" fillId="2" borderId="7" xfId="0" applyNumberFormat="1" applyFont="1" applyFill="1" applyBorder="1" applyAlignment="1">
      <alignment horizontal="right" vertical="center"/>
    </xf>
    <xf numFmtId="0" fontId="13" fillId="0" borderId="0" xfId="0" applyFont="1" applyAlignment="1">
      <alignment horizontal="center" vertical="center"/>
    </xf>
    <xf numFmtId="0" fontId="6" fillId="2" borderId="29" xfId="0" applyFont="1" applyFill="1" applyBorder="1" applyAlignment="1">
      <alignment horizontal="center" vertical="center" wrapText="1"/>
    </xf>
    <xf numFmtId="3" fontId="6" fillId="2" borderId="16" xfId="0" applyNumberFormat="1" applyFont="1" applyFill="1" applyBorder="1" applyAlignment="1">
      <alignment horizontal="right" vertical="center"/>
    </xf>
    <xf numFmtId="10" fontId="6" fillId="2" borderId="16" xfId="0" applyNumberFormat="1" applyFont="1" applyFill="1" applyBorder="1" applyAlignment="1">
      <alignment horizontal="right" vertical="center"/>
    </xf>
    <xf numFmtId="0" fontId="2" fillId="0" borderId="0" xfId="0" applyFont="1" applyAlignment="1">
      <alignment vertical="center"/>
    </xf>
    <xf numFmtId="0" fontId="6" fillId="0" borderId="26" xfId="0" applyFont="1" applyBorder="1" applyAlignment="1">
      <alignment horizontal="center" vertical="center" wrapText="1"/>
    </xf>
    <xf numFmtId="0" fontId="6" fillId="2" borderId="23" xfId="0" applyFont="1" applyFill="1" applyBorder="1" applyAlignment="1">
      <alignment horizontal="center" vertical="center"/>
    </xf>
    <xf numFmtId="3" fontId="6" fillId="2" borderId="26" xfId="0" applyNumberFormat="1" applyFont="1" applyFill="1" applyBorder="1" applyAlignment="1">
      <alignment horizontal="right" vertical="center"/>
    </xf>
    <xf numFmtId="0" fontId="2" fillId="2" borderId="23" xfId="0" applyFont="1" applyFill="1" applyBorder="1"/>
    <xf numFmtId="0" fontId="6" fillId="0" borderId="6" xfId="0" applyFont="1" applyBorder="1" applyAlignment="1">
      <alignment horizontal="center" vertical="center"/>
    </xf>
    <xf numFmtId="10" fontId="6" fillId="2" borderId="26" xfId="0" applyNumberFormat="1" applyFont="1" applyFill="1" applyBorder="1" applyAlignment="1">
      <alignment horizontal="right" vertical="center"/>
    </xf>
    <xf numFmtId="0" fontId="6" fillId="0" borderId="47" xfId="0" applyFont="1" applyBorder="1" applyAlignment="1">
      <alignment horizontal="center" vertical="center" wrapText="1"/>
    </xf>
    <xf numFmtId="0" fontId="3" fillId="0" borderId="0" xfId="0" applyFont="1" applyAlignment="1">
      <alignment horizontal="center" vertical="center"/>
    </xf>
    <xf numFmtId="3" fontId="2" fillId="0" borderId="0" xfId="0" applyNumberFormat="1" applyFont="1"/>
    <xf numFmtId="9" fontId="2" fillId="0" borderId="0" xfId="0" applyNumberFormat="1" applyFont="1"/>
    <xf numFmtId="164" fontId="2" fillId="0" borderId="0" xfId="0" applyNumberFormat="1" applyFont="1"/>
    <xf numFmtId="0" fontId="0" fillId="0" borderId="0" xfId="0" applyNumberFormat="1"/>
    <xf numFmtId="164" fontId="0" fillId="0" borderId="0" xfId="0" applyNumberFormat="1"/>
    <xf numFmtId="3" fontId="6" fillId="2" borderId="23" xfId="0" applyNumberFormat="1" applyFont="1" applyFill="1" applyBorder="1" applyAlignment="1">
      <alignment horizontal="right" vertical="center"/>
    </xf>
    <xf numFmtId="164" fontId="0" fillId="0" borderId="0" xfId="1" applyNumberFormat="1" applyFont="1"/>
    <xf numFmtId="165" fontId="0" fillId="0" borderId="0" xfId="2" applyNumberFormat="1" applyFont="1"/>
    <xf numFmtId="0" fontId="0" fillId="0" borderId="0" xfId="0" applyAlignment="1">
      <alignment horizontal="left"/>
    </xf>
    <xf numFmtId="164" fontId="0" fillId="0" borderId="0" xfId="0" applyNumberFormat="1" applyAlignment="1">
      <alignment wrapText="1"/>
    </xf>
    <xf numFmtId="9" fontId="0" fillId="0" borderId="0" xfId="2" applyFont="1"/>
    <xf numFmtId="164" fontId="0" fillId="0" borderId="0" xfId="1" applyNumberFormat="1" applyFont="1" applyAlignment="1">
      <alignment wrapText="1"/>
    </xf>
    <xf numFmtId="165" fontId="0" fillId="0" borderId="0" xfId="2" applyNumberFormat="1" applyFont="1" applyAlignment="1">
      <alignment wrapText="1"/>
    </xf>
    <xf numFmtId="3" fontId="3" fillId="2" borderId="13" xfId="0" applyNumberFormat="1" applyFont="1" applyFill="1" applyBorder="1" applyAlignment="1">
      <alignment horizontal="right" vertical="center"/>
    </xf>
    <xf numFmtId="3" fontId="3" fillId="2" borderId="53" xfId="0" applyNumberFormat="1" applyFont="1" applyFill="1" applyBorder="1" applyAlignment="1">
      <alignment horizontal="right" vertical="center"/>
    </xf>
    <xf numFmtId="3" fontId="3" fillId="2" borderId="52" xfId="0" applyNumberFormat="1" applyFont="1" applyFill="1" applyBorder="1" applyAlignment="1">
      <alignment horizontal="right" vertical="center"/>
    </xf>
    <xf numFmtId="10" fontId="3" fillId="2" borderId="52" xfId="2" applyNumberFormat="1" applyFont="1" applyFill="1" applyBorder="1" applyAlignment="1">
      <alignment horizontal="right" vertical="center"/>
    </xf>
    <xf numFmtId="10" fontId="3" fillId="2" borderId="26" xfId="2" applyNumberFormat="1" applyFont="1" applyFill="1" applyBorder="1" applyAlignment="1">
      <alignment horizontal="right" vertical="center"/>
    </xf>
    <xf numFmtId="10" fontId="6" fillId="2" borderId="7" xfId="2" applyNumberFormat="1" applyFont="1" applyFill="1" applyBorder="1" applyAlignment="1">
      <alignment horizontal="right" vertical="center"/>
    </xf>
    <xf numFmtId="3" fontId="2" fillId="0" borderId="23" xfId="0" applyNumberFormat="1" applyFont="1" applyBorder="1" applyAlignment="1">
      <alignment horizontal="right" vertical="center"/>
    </xf>
    <xf numFmtId="2" fontId="2" fillId="0" borderId="0" xfId="0" applyNumberFormat="1" applyFont="1" applyAlignment="1">
      <alignment horizontal="center"/>
    </xf>
    <xf numFmtId="10" fontId="6" fillId="2" borderId="23" xfId="2" applyNumberFormat="1" applyFont="1" applyFill="1" applyBorder="1" applyAlignment="1">
      <alignment horizontal="center" vertical="center"/>
    </xf>
    <xf numFmtId="0" fontId="6" fillId="2" borderId="23" xfId="0" applyFont="1" applyFill="1" applyBorder="1" applyAlignment="1">
      <alignment horizontal="center" vertical="center" wrapText="1"/>
    </xf>
    <xf numFmtId="164" fontId="15" fillId="0" borderId="30" xfId="1" applyNumberFormat="1" applyFont="1" applyBorder="1" applyAlignment="1">
      <alignment wrapText="1"/>
    </xf>
    <xf numFmtId="164" fontId="15" fillId="0" borderId="0" xfId="1" applyNumberFormat="1" applyFont="1" applyBorder="1" applyAlignment="1">
      <alignment wrapText="1"/>
    </xf>
    <xf numFmtId="0" fontId="2" fillId="0" borderId="0" xfId="0" applyFont="1" applyBorder="1"/>
    <xf numFmtId="164" fontId="15" fillId="0" borderId="15" xfId="1" applyNumberFormat="1" applyFont="1" applyBorder="1" applyAlignment="1">
      <alignment wrapText="1"/>
    </xf>
    <xf numFmtId="164" fontId="6" fillId="2" borderId="26" xfId="1" applyNumberFormat="1" applyFont="1" applyFill="1" applyBorder="1" applyAlignment="1">
      <alignment horizontal="right" vertical="center"/>
    </xf>
    <xf numFmtId="164" fontId="6" fillId="2" borderId="28" xfId="1" applyNumberFormat="1" applyFont="1" applyFill="1" applyBorder="1" applyAlignment="1">
      <alignment horizontal="right" vertical="center"/>
    </xf>
    <xf numFmtId="164" fontId="6" fillId="2" borderId="39" xfId="1" applyNumberFormat="1" applyFont="1" applyFill="1" applyBorder="1" applyAlignment="1">
      <alignment horizontal="right" vertical="center"/>
    </xf>
    <xf numFmtId="0" fontId="2" fillId="0" borderId="0" xfId="0" applyFont="1" applyAlignment="1">
      <alignment wrapText="1"/>
    </xf>
    <xf numFmtId="10" fontId="6" fillId="2" borderId="26" xfId="2" applyNumberFormat="1" applyFont="1" applyFill="1" applyBorder="1" applyAlignment="1">
      <alignment horizontal="right" vertical="center"/>
    </xf>
    <xf numFmtId="0" fontId="6" fillId="2" borderId="23" xfId="0" applyFont="1" applyFill="1" applyBorder="1" applyAlignment="1">
      <alignment horizontal="left" vertical="center" wrapText="1"/>
    </xf>
    <xf numFmtId="0" fontId="2" fillId="0" borderId="0" xfId="0" applyFont="1"/>
    <xf numFmtId="165" fontId="2" fillId="0" borderId="0" xfId="2" applyNumberFormat="1" applyFont="1"/>
    <xf numFmtId="3" fontId="6" fillId="2" borderId="39" xfId="0" applyNumberFormat="1" applyFont="1" applyFill="1" applyBorder="1" applyAlignment="1">
      <alignment horizontal="right" vertical="center"/>
    </xf>
    <xf numFmtId="0" fontId="6" fillId="0" borderId="6" xfId="0" applyFont="1" applyBorder="1" applyAlignment="1">
      <alignment horizontal="center" vertical="center"/>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0" borderId="20" xfId="0" applyFont="1" applyBorder="1" applyAlignment="1">
      <alignment horizontal="center" vertical="center" wrapText="1"/>
    </xf>
    <xf numFmtId="3" fontId="0" fillId="0" borderId="0" xfId="0" applyNumberFormat="1"/>
    <xf numFmtId="3" fontId="16" fillId="0" borderId="0" xfId="0" applyNumberFormat="1" applyFont="1"/>
    <xf numFmtId="0" fontId="2" fillId="0" borderId="0" xfId="0" applyFont="1" applyAlignment="1">
      <alignment horizontal="justify" vertical="center"/>
    </xf>
    <xf numFmtId="3" fontId="3" fillId="2" borderId="7" xfId="0" applyNumberFormat="1" applyFont="1" applyFill="1" applyBorder="1" applyAlignment="1">
      <alignment horizontal="center" vertical="center"/>
    </xf>
    <xf numFmtId="3" fontId="2" fillId="0" borderId="54" xfId="0" applyNumberFormat="1" applyFont="1" applyBorder="1" applyAlignment="1">
      <alignment horizontal="right" vertical="center"/>
    </xf>
    <xf numFmtId="3" fontId="9" fillId="0" borderId="54" xfId="0" applyNumberFormat="1" applyFont="1" applyBorder="1" applyAlignment="1">
      <alignment horizontal="right" vertical="center"/>
    </xf>
    <xf numFmtId="10" fontId="9" fillId="0" borderId="54" xfId="2" applyNumberFormat="1" applyFont="1" applyBorder="1" applyAlignment="1">
      <alignment horizontal="right" vertical="center"/>
    </xf>
    <xf numFmtId="3" fontId="2" fillId="0" borderId="55" xfId="0" applyNumberFormat="1" applyFont="1" applyBorder="1" applyAlignment="1">
      <alignment horizontal="center" vertical="center" wrapText="1"/>
    </xf>
    <xf numFmtId="3" fontId="2" fillId="0" borderId="56" xfId="0" applyNumberFormat="1" applyFont="1" applyBorder="1" applyAlignment="1">
      <alignment horizontal="right" vertical="center"/>
    </xf>
    <xf numFmtId="3" fontId="9" fillId="0" borderId="56" xfId="0" applyNumberFormat="1" applyFont="1" applyBorder="1" applyAlignment="1">
      <alignment horizontal="right" vertical="center"/>
    </xf>
    <xf numFmtId="10" fontId="9" fillId="0" borderId="56" xfId="2" applyNumberFormat="1" applyFont="1" applyBorder="1" applyAlignment="1">
      <alignment horizontal="right" vertical="center"/>
    </xf>
    <xf numFmtId="10" fontId="9" fillId="0" borderId="57" xfId="2" applyNumberFormat="1" applyFont="1" applyBorder="1" applyAlignment="1">
      <alignment horizontal="right" vertical="center"/>
    </xf>
    <xf numFmtId="3" fontId="2" fillId="0" borderId="58" xfId="0" applyNumberFormat="1" applyFont="1" applyBorder="1" applyAlignment="1">
      <alignment horizontal="center" vertical="center"/>
    </xf>
    <xf numFmtId="10" fontId="9" fillId="0" borderId="59" xfId="2" applyNumberFormat="1" applyFont="1" applyBorder="1" applyAlignment="1">
      <alignment horizontal="right" vertical="center"/>
    </xf>
    <xf numFmtId="3" fontId="2" fillId="0" borderId="60" xfId="0" applyNumberFormat="1" applyFont="1" applyBorder="1" applyAlignment="1">
      <alignment horizontal="center" vertical="center"/>
    </xf>
    <xf numFmtId="3" fontId="2" fillId="0" borderId="61" xfId="0" applyNumberFormat="1" applyFont="1" applyBorder="1" applyAlignment="1">
      <alignment horizontal="right" vertical="center"/>
    </xf>
    <xf numFmtId="3" fontId="9" fillId="0" borderId="61" xfId="0" applyNumberFormat="1" applyFont="1" applyBorder="1" applyAlignment="1">
      <alignment horizontal="right" vertical="center"/>
    </xf>
    <xf numFmtId="10" fontId="9" fillId="0" borderId="61" xfId="2" applyNumberFormat="1" applyFont="1" applyBorder="1" applyAlignment="1">
      <alignment horizontal="right" vertical="center"/>
    </xf>
    <xf numFmtId="10" fontId="9" fillId="0" borderId="62" xfId="2" applyNumberFormat="1" applyFont="1" applyBorder="1" applyAlignment="1">
      <alignment horizontal="right" vertical="center"/>
    </xf>
    <xf numFmtId="0" fontId="2" fillId="0" borderId="2" xfId="0" applyFont="1" applyBorder="1" applyAlignment="1">
      <alignment vertical="center" wrapText="1"/>
    </xf>
    <xf numFmtId="0" fontId="2" fillId="0" borderId="6" xfId="0" applyFont="1" applyBorder="1" applyAlignment="1">
      <alignment horizontal="left" vertical="center"/>
    </xf>
    <xf numFmtId="0" fontId="2" fillId="0" borderId="54" xfId="0" applyFont="1" applyBorder="1" applyAlignment="1">
      <alignment horizontal="center" vertical="center"/>
    </xf>
    <xf numFmtId="0" fontId="2" fillId="0" borderId="54" xfId="0" applyFont="1" applyBorder="1" applyAlignment="1">
      <alignment horizontal="right" vertical="center"/>
    </xf>
    <xf numFmtId="0" fontId="2" fillId="2" borderId="54" xfId="0" applyFont="1" applyFill="1" applyBorder="1" applyAlignment="1">
      <alignment vertical="center"/>
    </xf>
    <xf numFmtId="0" fontId="11" fillId="2" borderId="54" xfId="0" applyFont="1" applyFill="1" applyBorder="1" applyAlignment="1">
      <alignment horizontal="center" vertical="center"/>
    </xf>
    <xf numFmtId="0" fontId="2" fillId="0" borderId="64" xfId="0" applyFont="1" applyBorder="1" applyAlignment="1">
      <alignment horizontal="center" vertical="center"/>
    </xf>
    <xf numFmtId="3" fontId="2" fillId="0" borderId="64" xfId="0" applyNumberFormat="1" applyFont="1" applyBorder="1" applyAlignment="1">
      <alignment horizontal="right" vertical="center"/>
    </xf>
    <xf numFmtId="0" fontId="11" fillId="2" borderId="64" xfId="0" applyFont="1" applyFill="1" applyBorder="1" applyAlignment="1">
      <alignment horizontal="center" vertical="center"/>
    </xf>
    <xf numFmtId="0" fontId="2" fillId="0" borderId="64" xfId="0" applyFont="1" applyBorder="1" applyAlignment="1">
      <alignment horizontal="right" vertical="center"/>
    </xf>
    <xf numFmtId="0" fontId="2" fillId="0" borderId="24" xfId="0" applyFont="1" applyBorder="1" applyAlignment="1">
      <alignment horizontal="center" vertical="center"/>
    </xf>
    <xf numFmtId="3" fontId="2" fillId="0" borderId="52" xfId="0" applyNumberFormat="1" applyFont="1" applyBorder="1" applyAlignment="1">
      <alignment horizontal="right" vertical="center"/>
    </xf>
    <xf numFmtId="0" fontId="11" fillId="2" borderId="52" xfId="0" applyFont="1" applyFill="1" applyBorder="1" applyAlignment="1">
      <alignment horizontal="center" vertical="center"/>
    </xf>
    <xf numFmtId="0" fontId="2" fillId="0" borderId="52" xfId="0" applyFont="1" applyBorder="1" applyAlignment="1">
      <alignment horizontal="right" vertical="center"/>
    </xf>
    <xf numFmtId="3" fontId="3" fillId="2" borderId="28" xfId="0" applyNumberFormat="1" applyFont="1" applyFill="1" applyBorder="1" applyAlignment="1">
      <alignment horizontal="right" vertical="center"/>
    </xf>
    <xf numFmtId="3" fontId="6" fillId="2" borderId="28" xfId="0" applyNumberFormat="1" applyFont="1" applyFill="1" applyBorder="1" applyAlignment="1">
      <alignment horizontal="right" vertical="center"/>
    </xf>
    <xf numFmtId="0" fontId="9" fillId="0" borderId="54" xfId="0" applyFont="1" applyBorder="1" applyAlignment="1">
      <alignment horizontal="center" vertical="center" wrapText="1"/>
    </xf>
    <xf numFmtId="0" fontId="9" fillId="0" borderId="54" xfId="0" applyFont="1" applyBorder="1" applyAlignment="1">
      <alignment horizontal="right" vertical="center"/>
    </xf>
    <xf numFmtId="0" fontId="9" fillId="0" borderId="55" xfId="0" applyFont="1" applyBorder="1" applyAlignment="1">
      <alignment horizontal="center" vertical="center" wrapText="1"/>
    </xf>
    <xf numFmtId="0" fontId="9" fillId="0" borderId="56" xfId="0" applyFont="1" applyBorder="1" applyAlignment="1">
      <alignment horizontal="right" vertical="center"/>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2" fillId="0" borderId="61" xfId="0" applyFont="1" applyBorder="1" applyAlignment="1">
      <alignment horizontal="right" vertical="center"/>
    </xf>
    <xf numFmtId="0" fontId="9" fillId="0" borderId="61" xfId="0" applyFont="1" applyBorder="1" applyAlignment="1">
      <alignment horizontal="right" vertical="center"/>
    </xf>
    <xf numFmtId="3" fontId="9" fillId="4" borderId="54" xfId="0" applyNumberFormat="1" applyFont="1" applyFill="1" applyBorder="1" applyAlignment="1">
      <alignment horizontal="right" vertical="center"/>
    </xf>
    <xf numFmtId="3" fontId="9" fillId="0" borderId="54" xfId="0" applyNumberFormat="1" applyFont="1" applyFill="1" applyBorder="1" applyAlignment="1">
      <alignment horizontal="right" vertical="center"/>
    </xf>
    <xf numFmtId="10" fontId="9" fillId="0" borderId="54" xfId="0" applyNumberFormat="1" applyFont="1" applyBorder="1" applyAlignment="1">
      <alignment horizontal="right" vertical="center"/>
    </xf>
    <xf numFmtId="3" fontId="9" fillId="4" borderId="65" xfId="0" applyNumberFormat="1" applyFont="1" applyFill="1" applyBorder="1" applyAlignment="1">
      <alignment horizontal="right" vertical="center"/>
    </xf>
    <xf numFmtId="3" fontId="9" fillId="0" borderId="65" xfId="0" applyNumberFormat="1" applyFont="1" applyFill="1" applyBorder="1" applyAlignment="1">
      <alignment horizontal="right" vertical="center"/>
    </xf>
    <xf numFmtId="10" fontId="9" fillId="0" borderId="65" xfId="0" applyNumberFormat="1" applyFont="1" applyBorder="1" applyAlignment="1">
      <alignment horizontal="right" vertical="center"/>
    </xf>
    <xf numFmtId="0" fontId="6" fillId="4" borderId="31" xfId="0" applyFont="1" applyFill="1" applyBorder="1" applyAlignment="1">
      <alignment horizontal="center" vertical="center" wrapText="1"/>
    </xf>
    <xf numFmtId="0" fontId="6" fillId="0" borderId="63" xfId="0" applyFont="1" applyBorder="1" applyAlignment="1">
      <alignment horizontal="center" vertical="center" wrapText="1"/>
    </xf>
    <xf numFmtId="0" fontId="6" fillId="4" borderId="35" xfId="0" applyFont="1" applyFill="1" applyBorder="1" applyAlignment="1">
      <alignment horizontal="center" vertical="center" wrapText="1"/>
    </xf>
    <xf numFmtId="0" fontId="6" fillId="0" borderId="14" xfId="0" applyFont="1" applyBorder="1" applyAlignment="1">
      <alignment horizontal="center" vertical="center" wrapText="1"/>
    </xf>
    <xf numFmtId="0" fontId="9" fillId="0" borderId="64" xfId="0" applyFont="1" applyBorder="1" applyAlignment="1">
      <alignment horizontal="center" vertical="center" wrapText="1"/>
    </xf>
    <xf numFmtId="3" fontId="9" fillId="4" borderId="64" xfId="0" applyNumberFormat="1" applyFont="1" applyFill="1" applyBorder="1" applyAlignment="1">
      <alignment horizontal="right" vertical="center"/>
    </xf>
    <xf numFmtId="0" fontId="9" fillId="4" borderId="64" xfId="0" applyFont="1" applyFill="1" applyBorder="1" applyAlignment="1">
      <alignment horizontal="right" vertical="center"/>
    </xf>
    <xf numFmtId="0" fontId="9" fillId="0" borderId="64" xfId="0" applyFont="1" applyFill="1" applyBorder="1" applyAlignment="1">
      <alignment horizontal="right" vertical="center"/>
    </xf>
    <xf numFmtId="10" fontId="9" fillId="0" borderId="64" xfId="0" applyNumberFormat="1" applyFont="1" applyBorder="1" applyAlignment="1">
      <alignment horizontal="right" vertical="center"/>
    </xf>
    <xf numFmtId="0" fontId="6" fillId="0" borderId="43" xfId="0" applyFont="1" applyBorder="1" applyAlignment="1">
      <alignment horizontal="center" vertical="center" wrapText="1"/>
    </xf>
    <xf numFmtId="0" fontId="12" fillId="0" borderId="43" xfId="0" applyFont="1" applyBorder="1" applyAlignment="1">
      <alignment horizontal="center" vertical="center" wrapText="1"/>
    </xf>
    <xf numFmtId="9" fontId="9" fillId="3" borderId="54" xfId="0" applyNumberFormat="1" applyFont="1" applyFill="1" applyBorder="1" applyAlignment="1">
      <alignment horizontal="right" vertical="center"/>
    </xf>
    <xf numFmtId="9" fontId="9" fillId="0" borderId="54" xfId="0" applyNumberFormat="1" applyFont="1" applyBorder="1" applyAlignment="1">
      <alignment horizontal="right" vertical="center"/>
    </xf>
    <xf numFmtId="3" fontId="9" fillId="0" borderId="64" xfId="0" applyNumberFormat="1" applyFont="1" applyBorder="1" applyAlignment="1">
      <alignment horizontal="right" vertical="center"/>
    </xf>
    <xf numFmtId="9" fontId="9" fillId="0" borderId="64" xfId="0" applyNumberFormat="1" applyFont="1" applyBorder="1" applyAlignment="1">
      <alignment horizontal="right" vertical="center"/>
    </xf>
    <xf numFmtId="3" fontId="6" fillId="2" borderId="45" xfId="0" applyNumberFormat="1" applyFont="1" applyFill="1" applyBorder="1" applyAlignment="1">
      <alignment horizontal="right" vertical="center"/>
    </xf>
    <xf numFmtId="0" fontId="6" fillId="2" borderId="45" xfId="0" applyFont="1" applyFill="1" applyBorder="1" applyAlignment="1">
      <alignment horizontal="right" vertical="center"/>
    </xf>
    <xf numFmtId="9" fontId="6" fillId="2" borderId="45" xfId="0" applyNumberFormat="1" applyFont="1" applyFill="1" applyBorder="1" applyAlignment="1">
      <alignment horizontal="right" vertical="center"/>
    </xf>
    <xf numFmtId="9" fontId="6" fillId="2" borderId="26" xfId="0" applyNumberFormat="1" applyFont="1" applyFill="1" applyBorder="1" applyAlignment="1">
      <alignment horizontal="right" vertical="center"/>
    </xf>
    <xf numFmtId="0" fontId="6" fillId="0" borderId="10" xfId="0" applyFont="1" applyBorder="1" applyAlignment="1">
      <alignment horizontal="center" vertical="center" wrapText="1"/>
    </xf>
    <xf numFmtId="3" fontId="9" fillId="3" borderId="54" xfId="0" applyNumberFormat="1" applyFont="1" applyFill="1" applyBorder="1" applyAlignment="1">
      <alignment horizontal="right" vertical="center"/>
    </xf>
    <xf numFmtId="0" fontId="9" fillId="0" borderId="64" xfId="0" applyFont="1" applyBorder="1" applyAlignment="1">
      <alignment horizontal="right" vertical="center"/>
    </xf>
    <xf numFmtId="0" fontId="9" fillId="0" borderId="54" xfId="0" applyFont="1" applyBorder="1" applyAlignment="1">
      <alignment horizontal="left" vertical="center"/>
    </xf>
    <xf numFmtId="164" fontId="15" fillId="0" borderId="54" xfId="1" applyNumberFormat="1" applyFont="1" applyBorder="1" applyAlignment="1">
      <alignment wrapText="1"/>
    </xf>
    <xf numFmtId="164" fontId="2" fillId="0" borderId="54" xfId="0" applyNumberFormat="1" applyFont="1" applyBorder="1"/>
    <xf numFmtId="10" fontId="2" fillId="0" borderId="54" xfId="2" applyNumberFormat="1" applyFont="1" applyBorder="1"/>
    <xf numFmtId="0" fontId="10" fillId="0" borderId="54" xfId="0" applyFont="1" applyBorder="1" applyAlignment="1">
      <alignment horizontal="right" vertical="center"/>
    </xf>
    <xf numFmtId="0" fontId="9" fillId="0" borderId="64" xfId="0" applyFont="1" applyBorder="1" applyAlignment="1">
      <alignment horizontal="left" vertical="center"/>
    </xf>
    <xf numFmtId="164" fontId="15" fillId="0" borderId="64" xfId="1" applyNumberFormat="1" applyFont="1" applyBorder="1" applyAlignment="1">
      <alignment wrapText="1"/>
    </xf>
    <xf numFmtId="164" fontId="2" fillId="0" borderId="64" xfId="0" applyNumberFormat="1" applyFont="1" applyBorder="1"/>
    <xf numFmtId="10" fontId="2" fillId="0" borderId="64" xfId="2" applyNumberFormat="1" applyFont="1" applyBorder="1"/>
    <xf numFmtId="0" fontId="9" fillId="0" borderId="58" xfId="0" applyFont="1" applyBorder="1" applyAlignment="1">
      <alignment horizontal="left" vertical="center"/>
    </xf>
    <xf numFmtId="0" fontId="10" fillId="0" borderId="58" xfId="0" applyFont="1" applyBorder="1" applyAlignment="1">
      <alignment horizontal="right" vertical="center"/>
    </xf>
    <xf numFmtId="0" fontId="9" fillId="0" borderId="60" xfId="0" applyFont="1" applyBorder="1" applyAlignment="1">
      <alignment horizontal="left" vertical="center"/>
    </xf>
    <xf numFmtId="0" fontId="6" fillId="2" borderId="27" xfId="0" applyFont="1" applyFill="1" applyBorder="1" applyAlignment="1">
      <alignment horizontal="left" vertical="center"/>
    </xf>
    <xf numFmtId="0" fontId="2" fillId="0" borderId="65" xfId="0" applyFont="1" applyBorder="1" applyAlignment="1">
      <alignment vertical="center"/>
    </xf>
    <xf numFmtId="0" fontId="6" fillId="0" borderId="65" xfId="0" applyFont="1" applyBorder="1" applyAlignment="1">
      <alignment horizontal="center" vertical="center" wrapText="1"/>
    </xf>
    <xf numFmtId="0" fontId="9" fillId="0" borderId="67" xfId="0" applyFont="1" applyBorder="1" applyAlignment="1">
      <alignment horizontal="left" vertical="center"/>
    </xf>
    <xf numFmtId="3" fontId="10" fillId="0" borderId="54" xfId="0" applyNumberFormat="1" applyFont="1" applyBorder="1" applyAlignment="1">
      <alignment horizontal="right" vertical="center"/>
    </xf>
    <xf numFmtId="164" fontId="10" fillId="0" borderId="54" xfId="1" applyNumberFormat="1" applyFont="1" applyBorder="1" applyAlignment="1">
      <alignment horizontal="right" vertical="center"/>
    </xf>
    <xf numFmtId="164" fontId="9" fillId="0" borderId="54" xfId="1" applyNumberFormat="1" applyFont="1" applyBorder="1" applyAlignment="1">
      <alignment horizontal="right" vertical="center"/>
    </xf>
    <xf numFmtId="0" fontId="9" fillId="0" borderId="55" xfId="0" applyFont="1" applyBorder="1" applyAlignment="1">
      <alignment horizontal="left" vertical="center"/>
    </xf>
    <xf numFmtId="0" fontId="6" fillId="0" borderId="56" xfId="0" applyFont="1" applyBorder="1" applyAlignment="1">
      <alignment horizontal="center" vertical="center"/>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3" fontId="9" fillId="0" borderId="59" xfId="0" applyNumberFormat="1" applyFont="1" applyBorder="1" applyAlignment="1">
      <alignment horizontal="right" vertical="center"/>
    </xf>
    <xf numFmtId="3" fontId="10" fillId="0" borderId="59" xfId="0" applyNumberFormat="1" applyFont="1" applyBorder="1" applyAlignment="1">
      <alignment horizontal="right" vertical="center"/>
    </xf>
    <xf numFmtId="164" fontId="9" fillId="0" borderId="61" xfId="1" applyNumberFormat="1" applyFont="1" applyBorder="1" applyAlignment="1">
      <alignment horizontal="right" vertical="center"/>
    </xf>
    <xf numFmtId="3" fontId="9" fillId="0" borderId="62" xfId="0" applyNumberFormat="1" applyFont="1" applyBorder="1" applyAlignment="1">
      <alignment horizontal="right" vertical="center"/>
    </xf>
    <xf numFmtId="0" fontId="9" fillId="0" borderId="65" xfId="0" applyFont="1" applyBorder="1" applyAlignment="1">
      <alignment horizontal="right" vertical="center"/>
    </xf>
    <xf numFmtId="164" fontId="9" fillId="0" borderId="65" xfId="1" applyNumberFormat="1" applyFont="1" applyBorder="1" applyAlignment="1">
      <alignment horizontal="right" vertical="center"/>
    </xf>
    <xf numFmtId="0" fontId="6" fillId="0" borderId="23" xfId="0" applyFont="1" applyBorder="1" applyAlignment="1">
      <alignment horizontal="left" vertical="center" wrapText="1"/>
    </xf>
    <xf numFmtId="164" fontId="9" fillId="0" borderId="68" xfId="1" applyNumberFormat="1" applyFont="1" applyBorder="1" applyAlignment="1">
      <alignment horizontal="right" vertical="center"/>
    </xf>
    <xf numFmtId="164" fontId="10" fillId="0" borderId="59" xfId="1" applyNumberFormat="1" applyFont="1" applyBorder="1" applyAlignment="1">
      <alignment horizontal="right" vertical="center"/>
    </xf>
    <xf numFmtId="164" fontId="9" fillId="0" borderId="59" xfId="1" applyNumberFormat="1" applyFont="1" applyBorder="1" applyAlignment="1">
      <alignment horizontal="right" vertical="center"/>
    </xf>
    <xf numFmtId="164" fontId="9" fillId="0" borderId="62" xfId="1" applyNumberFormat="1" applyFont="1" applyBorder="1" applyAlignment="1">
      <alignment horizontal="right" vertical="center"/>
    </xf>
    <xf numFmtId="10" fontId="9" fillId="0" borderId="54" xfId="0" applyNumberFormat="1" applyFont="1" applyBorder="1" applyAlignment="1">
      <alignment horizontal="right" vertical="center" wrapText="1"/>
    </xf>
    <xf numFmtId="164" fontId="9" fillId="0" borderId="54" xfId="1" applyNumberFormat="1" applyFont="1" applyBorder="1" applyAlignment="1">
      <alignment horizontal="right" vertical="center" wrapText="1"/>
    </xf>
    <xf numFmtId="10" fontId="9" fillId="0" borderId="65" xfId="0" applyNumberFormat="1" applyFont="1" applyBorder="1" applyAlignment="1">
      <alignment horizontal="right" vertical="center" wrapText="1"/>
    </xf>
    <xf numFmtId="164" fontId="9" fillId="0" borderId="65" xfId="1" applyNumberFormat="1" applyFont="1" applyBorder="1" applyAlignment="1">
      <alignment horizontal="right" vertical="center" wrapText="1"/>
    </xf>
    <xf numFmtId="0" fontId="6" fillId="2" borderId="24" xfId="0" applyFont="1" applyFill="1" applyBorder="1" applyAlignment="1">
      <alignment horizontal="left" vertical="center"/>
    </xf>
    <xf numFmtId="10" fontId="9" fillId="0" borderId="68" xfId="0" applyNumberFormat="1" applyFont="1" applyBorder="1" applyAlignment="1">
      <alignment horizontal="right" vertical="center" wrapText="1"/>
    </xf>
    <xf numFmtId="10" fontId="9" fillId="0" borderId="59" xfId="0" applyNumberFormat="1" applyFont="1" applyBorder="1" applyAlignment="1">
      <alignment horizontal="right" vertical="center" wrapText="1"/>
    </xf>
    <xf numFmtId="10" fontId="9" fillId="0" borderId="61" xfId="0" applyNumberFormat="1" applyFont="1" applyBorder="1" applyAlignment="1">
      <alignment horizontal="right" vertical="center" wrapText="1"/>
    </xf>
    <xf numFmtId="164" fontId="9" fillId="0" borderId="61" xfId="1" applyNumberFormat="1" applyFont="1" applyBorder="1" applyAlignment="1">
      <alignment horizontal="right" vertical="center" wrapText="1"/>
    </xf>
    <xf numFmtId="10" fontId="9" fillId="0" borderId="62" xfId="0" applyNumberFormat="1" applyFont="1" applyBorder="1" applyAlignment="1">
      <alignment horizontal="right" vertical="center" wrapText="1"/>
    </xf>
    <xf numFmtId="1" fontId="3" fillId="2" borderId="35" xfId="0" applyNumberFormat="1" applyFont="1" applyFill="1" applyBorder="1" applyAlignment="1">
      <alignment horizontal="center" vertical="center"/>
    </xf>
    <xf numFmtId="3" fontId="3" fillId="2" borderId="35" xfId="0" applyNumberFormat="1" applyFont="1" applyFill="1" applyBorder="1" applyAlignment="1">
      <alignment horizontal="right" vertical="center"/>
    </xf>
    <xf numFmtId="0" fontId="11" fillId="2" borderId="39" xfId="0" applyFont="1" applyFill="1" applyBorder="1" applyAlignment="1">
      <alignment horizontal="center" vertical="center"/>
    </xf>
    <xf numFmtId="3" fontId="3" fillId="2" borderId="14" xfId="0" applyNumberFormat="1" applyFont="1" applyFill="1" applyBorder="1" applyAlignment="1">
      <alignment horizontal="right" vertical="center"/>
    </xf>
    <xf numFmtId="10" fontId="3" fillId="2" borderId="39" xfId="2" applyNumberFormat="1" applyFont="1" applyFill="1" applyBorder="1" applyAlignment="1">
      <alignment horizontal="right" vertical="center"/>
    </xf>
    <xf numFmtId="0" fontId="9" fillId="0" borderId="55" xfId="0" applyFont="1" applyBorder="1" applyAlignment="1">
      <alignment horizontal="center" vertical="center"/>
    </xf>
    <xf numFmtId="0" fontId="9" fillId="0" borderId="58" xfId="0" applyFont="1" applyBorder="1" applyAlignment="1">
      <alignment horizontal="center" vertical="center"/>
    </xf>
    <xf numFmtId="0" fontId="9" fillId="0" borderId="60" xfId="0" applyFont="1" applyBorder="1" applyAlignment="1">
      <alignment horizontal="center" vertical="center"/>
    </xf>
    <xf numFmtId="0" fontId="11" fillId="2" borderId="61" xfId="0" applyFont="1" applyFill="1" applyBorder="1" applyAlignment="1">
      <alignment horizontal="center" vertical="center"/>
    </xf>
    <xf numFmtId="3" fontId="9" fillId="3" borderId="61" xfId="0" applyNumberFormat="1" applyFont="1" applyFill="1" applyBorder="1" applyAlignment="1">
      <alignment horizontal="right" vertical="center"/>
    </xf>
    <xf numFmtId="0" fontId="9" fillId="3" borderId="54" xfId="0" applyFont="1" applyFill="1" applyBorder="1" applyAlignment="1">
      <alignment horizontal="right" vertical="center"/>
    </xf>
    <xf numFmtId="0" fontId="3" fillId="2" borderId="24" xfId="0" applyFont="1" applyFill="1" applyBorder="1" applyAlignment="1">
      <alignment horizontal="center" vertical="center"/>
    </xf>
    <xf numFmtId="0" fontId="9" fillId="3" borderId="56" xfId="0" applyFont="1" applyFill="1" applyBorder="1" applyAlignment="1">
      <alignment horizontal="right" vertical="center"/>
    </xf>
    <xf numFmtId="0" fontId="9" fillId="3" borderId="61" xfId="0" applyFont="1" applyFill="1" applyBorder="1" applyAlignment="1">
      <alignment horizontal="right" vertical="center"/>
    </xf>
    <xf numFmtId="0" fontId="12" fillId="0" borderId="10" xfId="0" applyFont="1" applyBorder="1" applyAlignment="1">
      <alignment horizontal="center" vertical="center" wrapText="1"/>
    </xf>
    <xf numFmtId="0" fontId="6" fillId="2" borderId="28" xfId="0" applyFont="1" applyFill="1" applyBorder="1" applyAlignment="1">
      <alignment horizontal="right" vertical="center"/>
    </xf>
    <xf numFmtId="9" fontId="6" fillId="2" borderId="28" xfId="2" applyFont="1" applyFill="1" applyBorder="1" applyAlignment="1">
      <alignment horizontal="right" vertical="center"/>
    </xf>
    <xf numFmtId="164" fontId="0" fillId="0" borderId="54" xfId="1" applyNumberFormat="1" applyFont="1" applyBorder="1"/>
    <xf numFmtId="164" fontId="0" fillId="0" borderId="56" xfId="1" applyNumberFormat="1" applyFont="1" applyBorder="1"/>
    <xf numFmtId="9" fontId="9" fillId="0" borderId="56" xfId="0" applyNumberFormat="1" applyFont="1" applyBorder="1" applyAlignment="1">
      <alignment horizontal="right" vertical="center"/>
    </xf>
    <xf numFmtId="164" fontId="0" fillId="0" borderId="61" xfId="1" applyNumberFormat="1" applyFont="1" applyBorder="1"/>
    <xf numFmtId="9" fontId="9" fillId="0" borderId="61" xfId="0" applyNumberFormat="1" applyFont="1" applyBorder="1" applyAlignment="1">
      <alignment horizontal="right" vertical="center"/>
    </xf>
    <xf numFmtId="0" fontId="0" fillId="0" borderId="54" xfId="0" applyNumberFormat="1" applyBorder="1"/>
    <xf numFmtId="0" fontId="0" fillId="0" borderId="56" xfId="0" applyNumberFormat="1" applyBorder="1"/>
    <xf numFmtId="0" fontId="9" fillId="0" borderId="57" xfId="0" applyFont="1" applyBorder="1" applyAlignment="1">
      <alignment horizontal="right" vertical="center"/>
    </xf>
    <xf numFmtId="0" fontId="9" fillId="0" borderId="59" xfId="0" applyFont="1" applyBorder="1" applyAlignment="1">
      <alignment horizontal="right" vertical="center"/>
    </xf>
    <xf numFmtId="0" fontId="0" fillId="0" borderId="61" xfId="0" applyNumberFormat="1" applyBorder="1"/>
    <xf numFmtId="0" fontId="9" fillId="0" borderId="62" xfId="0" applyFont="1" applyBorder="1" applyAlignment="1">
      <alignment horizontal="right" vertical="center"/>
    </xf>
    <xf numFmtId="165" fontId="9" fillId="0" borderId="68" xfId="2" applyNumberFormat="1" applyFont="1" applyBorder="1" applyAlignment="1">
      <alignment horizontal="right" vertical="center"/>
    </xf>
    <xf numFmtId="165" fontId="9" fillId="0" borderId="69" xfId="2" applyNumberFormat="1" applyFont="1" applyBorder="1" applyAlignment="1">
      <alignment horizontal="right" vertical="center"/>
    </xf>
    <xf numFmtId="164" fontId="9" fillId="0" borderId="69" xfId="1" applyNumberFormat="1" applyFont="1" applyBorder="1" applyAlignment="1">
      <alignment horizontal="right" vertical="center"/>
    </xf>
    <xf numFmtId="165" fontId="6" fillId="2" borderId="23" xfId="2" applyNumberFormat="1" applyFont="1" applyFill="1" applyBorder="1" applyAlignment="1">
      <alignment horizontal="right" vertical="center"/>
    </xf>
    <xf numFmtId="164" fontId="6" fillId="2" borderId="23" xfId="1" applyNumberFormat="1" applyFont="1" applyFill="1" applyBorder="1" applyAlignment="1">
      <alignment horizontal="right" vertical="center"/>
    </xf>
    <xf numFmtId="164" fontId="9" fillId="0" borderId="68" xfId="1" applyNumberFormat="1" applyFont="1" applyBorder="1" applyAlignment="1">
      <alignment horizontal="right" vertical="center" wrapText="1"/>
    </xf>
    <xf numFmtId="10" fontId="6" fillId="2" borderId="23" xfId="0" applyNumberFormat="1" applyFont="1" applyFill="1" applyBorder="1" applyAlignment="1">
      <alignment horizontal="right" vertical="center"/>
    </xf>
    <xf numFmtId="0" fontId="6" fillId="2" borderId="25" xfId="0" applyFont="1" applyFill="1" applyBorder="1" applyAlignment="1">
      <alignment horizontal="center" vertical="center" wrapText="1"/>
    </xf>
    <xf numFmtId="0" fontId="6" fillId="0" borderId="39" xfId="0" applyFont="1" applyBorder="1" applyAlignment="1">
      <alignment horizontal="center" vertical="center" wrapText="1"/>
    </xf>
    <xf numFmtId="164" fontId="6" fillId="2" borderId="16" xfId="1" applyNumberFormat="1" applyFont="1" applyFill="1" applyBorder="1" applyAlignment="1">
      <alignment horizontal="right" vertical="center"/>
    </xf>
    <xf numFmtId="0" fontId="6" fillId="0" borderId="43"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9" fillId="0" borderId="54" xfId="0" applyFont="1" applyFill="1" applyBorder="1" applyAlignment="1">
      <alignment horizontal="right" vertical="center"/>
    </xf>
    <xf numFmtId="3" fontId="9" fillId="0" borderId="64" xfId="0" applyNumberFormat="1" applyFont="1" applyFill="1" applyBorder="1" applyAlignment="1">
      <alignment horizontal="right" vertical="center"/>
    </xf>
    <xf numFmtId="164" fontId="6" fillId="2" borderId="28" xfId="1" applyNumberFormat="1" applyFont="1" applyFill="1" applyBorder="1" applyAlignment="1">
      <alignment horizontal="left" vertical="center"/>
    </xf>
    <xf numFmtId="10" fontId="6" fillId="2" borderId="28" xfId="2" applyNumberFormat="1" applyFont="1" applyFill="1" applyBorder="1" applyAlignment="1">
      <alignment horizontal="center" vertical="center"/>
    </xf>
    <xf numFmtId="164" fontId="17" fillId="0" borderId="56" xfId="1" applyNumberFormat="1" applyFont="1" applyBorder="1"/>
    <xf numFmtId="164" fontId="17" fillId="0" borderId="56" xfId="0" applyNumberFormat="1" applyFont="1" applyBorder="1"/>
    <xf numFmtId="164" fontId="17" fillId="0" borderId="54" xfId="1" applyNumberFormat="1" applyFont="1" applyBorder="1"/>
    <xf numFmtId="164" fontId="17" fillId="0" borderId="54" xfId="0" applyNumberFormat="1" applyFont="1" applyBorder="1"/>
    <xf numFmtId="164" fontId="17" fillId="0" borderId="61" xfId="1" applyNumberFormat="1" applyFont="1" applyBorder="1"/>
    <xf numFmtId="164" fontId="17" fillId="0" borderId="61" xfId="0" applyNumberFormat="1" applyFont="1" applyBorder="1"/>
    <xf numFmtId="164" fontId="12" fillId="2" borderId="28" xfId="1" applyNumberFormat="1" applyFont="1" applyFill="1" applyBorder="1" applyAlignment="1">
      <alignment horizontal="right" vertical="center"/>
    </xf>
    <xf numFmtId="9" fontId="10" fillId="0" borderId="57" xfId="0" applyNumberFormat="1" applyFont="1" applyBorder="1" applyAlignment="1">
      <alignment horizontal="right" vertical="center"/>
    </xf>
    <xf numFmtId="9" fontId="10" fillId="0" borderId="59" xfId="0" applyNumberFormat="1" applyFont="1" applyBorder="1" applyAlignment="1">
      <alignment horizontal="right" vertical="center"/>
    </xf>
    <xf numFmtId="9" fontId="10" fillId="0" borderId="62" xfId="0" applyNumberFormat="1" applyFont="1" applyBorder="1" applyAlignment="1">
      <alignment horizontal="right" vertical="center"/>
    </xf>
    <xf numFmtId="9" fontId="12" fillId="2" borderId="28" xfId="2" applyFont="1" applyFill="1" applyBorder="1" applyAlignment="1">
      <alignment horizontal="right" vertical="center"/>
    </xf>
    <xf numFmtId="0" fontId="6" fillId="5" borderId="28" xfId="0" applyFont="1" applyFill="1" applyBorder="1" applyAlignment="1">
      <alignment horizontal="center" vertical="center"/>
    </xf>
    <xf numFmtId="0" fontId="14" fillId="6" borderId="28" xfId="0" applyNumberFormat="1" applyFont="1" applyFill="1" applyBorder="1"/>
    <xf numFmtId="164" fontId="14" fillId="6" borderId="28" xfId="1" applyNumberFormat="1" applyFont="1" applyFill="1" applyBorder="1"/>
    <xf numFmtId="3" fontId="6" fillId="5" borderId="39" xfId="0" applyNumberFormat="1" applyFont="1" applyFill="1" applyBorder="1" applyAlignment="1">
      <alignment horizontal="right" vertical="center"/>
    </xf>
    <xf numFmtId="0" fontId="6" fillId="0" borderId="73" xfId="0" applyFont="1" applyBorder="1" applyAlignment="1">
      <alignment horizontal="center" vertical="center" wrapText="1"/>
    </xf>
    <xf numFmtId="10" fontId="2" fillId="0" borderId="65" xfId="2" applyNumberFormat="1" applyFont="1" applyBorder="1"/>
    <xf numFmtId="0" fontId="2" fillId="3" borderId="54" xfId="0" applyFont="1" applyFill="1" applyBorder="1" applyAlignment="1">
      <alignment horizontal="right" vertical="center"/>
    </xf>
    <xf numFmtId="0" fontId="2" fillId="3" borderId="64" xfId="0" applyFont="1" applyFill="1" applyBorder="1" applyAlignment="1">
      <alignment horizontal="right" vertical="center"/>
    </xf>
    <xf numFmtId="2" fontId="2" fillId="3" borderId="26" xfId="0" applyNumberFormat="1" applyFont="1" applyFill="1" applyBorder="1" applyAlignment="1">
      <alignment horizontal="right" vertical="center"/>
    </xf>
    <xf numFmtId="10" fontId="9" fillId="0" borderId="56" xfId="0" applyNumberFormat="1" applyFont="1" applyBorder="1" applyAlignment="1">
      <alignment horizontal="right" vertical="center"/>
    </xf>
    <xf numFmtId="10" fontId="9" fillId="0" borderId="57" xfId="0" applyNumberFormat="1" applyFont="1" applyBorder="1" applyAlignment="1">
      <alignment horizontal="right" vertical="center" wrapText="1"/>
    </xf>
    <xf numFmtId="10" fontId="9" fillId="0" borderId="61" xfId="0" applyNumberFormat="1" applyFont="1" applyBorder="1" applyAlignment="1">
      <alignment horizontal="right" vertical="center"/>
    </xf>
    <xf numFmtId="10" fontId="9" fillId="0" borderId="62" xfId="2" applyNumberFormat="1" applyFont="1" applyBorder="1" applyAlignment="1">
      <alignment horizontal="right" vertical="center" wrapText="1"/>
    </xf>
    <xf numFmtId="10" fontId="6" fillId="2" borderId="28" xfId="0" applyNumberFormat="1" applyFont="1" applyFill="1" applyBorder="1" applyAlignment="1">
      <alignment horizontal="right" vertical="center"/>
    </xf>
    <xf numFmtId="10" fontId="6" fillId="2" borderId="7" xfId="0" applyNumberFormat="1" applyFont="1" applyFill="1" applyBorder="1" applyAlignment="1">
      <alignment horizontal="right" vertical="center"/>
    </xf>
    <xf numFmtId="10" fontId="6" fillId="2" borderId="7" xfId="0" applyNumberFormat="1" applyFont="1" applyFill="1" applyBorder="1" applyAlignment="1">
      <alignment horizontal="right" vertical="center" wrapText="1"/>
    </xf>
    <xf numFmtId="10" fontId="9" fillId="0" borderId="57" xfId="0" applyNumberFormat="1" applyFont="1" applyBorder="1" applyAlignment="1">
      <alignment horizontal="right" vertical="center"/>
    </xf>
    <xf numFmtId="10" fontId="9" fillId="0" borderId="59" xfId="0" applyNumberFormat="1" applyFont="1" applyBorder="1" applyAlignment="1">
      <alignment horizontal="right" vertical="center"/>
    </xf>
    <xf numFmtId="10" fontId="9" fillId="0" borderId="62" xfId="0" applyNumberFormat="1" applyFont="1" applyBorder="1" applyAlignment="1">
      <alignment horizontal="right" vertical="center"/>
    </xf>
    <xf numFmtId="0" fontId="12" fillId="2" borderId="26" xfId="0" applyFont="1" applyFill="1" applyBorder="1" applyAlignment="1">
      <alignment horizontal="center" vertical="center" wrapText="1"/>
    </xf>
    <xf numFmtId="164" fontId="18" fillId="0" borderId="30" xfId="1" applyNumberFormat="1" applyFont="1" applyBorder="1" applyAlignment="1">
      <alignment wrapText="1"/>
    </xf>
    <xf numFmtId="164" fontId="18" fillId="0" borderId="0" xfId="1" applyNumberFormat="1" applyFont="1" applyBorder="1" applyAlignment="1">
      <alignment wrapText="1"/>
    </xf>
    <xf numFmtId="164" fontId="18" fillId="0" borderId="15" xfId="1" applyNumberFormat="1" applyFont="1" applyBorder="1" applyAlignment="1">
      <alignment wrapText="1"/>
    </xf>
    <xf numFmtId="164" fontId="12" fillId="2" borderId="23" xfId="1" applyNumberFormat="1" applyFont="1" applyFill="1" applyBorder="1" applyAlignment="1">
      <alignment horizontal="left" vertical="center"/>
    </xf>
    <xf numFmtId="0" fontId="5" fillId="0" borderId="0" xfId="0" applyFont="1"/>
    <xf numFmtId="164" fontId="10" fillId="0" borderId="54" xfId="1" applyNumberFormat="1" applyFont="1" applyFill="1" applyBorder="1" applyAlignment="1">
      <alignment horizontal="right" vertical="center"/>
    </xf>
    <xf numFmtId="0" fontId="10" fillId="0" borderId="54" xfId="0" applyFont="1" applyFill="1" applyBorder="1" applyAlignment="1">
      <alignment horizontal="right" vertical="center"/>
    </xf>
    <xf numFmtId="0" fontId="10" fillId="0" borderId="64" xfId="0" applyFont="1" applyFill="1" applyBorder="1" applyAlignment="1">
      <alignment horizontal="right" vertical="center"/>
    </xf>
    <xf numFmtId="3" fontId="10" fillId="0" borderId="64" xfId="0" applyNumberFormat="1" applyFont="1" applyBorder="1" applyAlignment="1">
      <alignment horizontal="right" vertical="center"/>
    </xf>
    <xf numFmtId="164" fontId="12" fillId="2" borderId="25" xfId="1" applyNumberFormat="1" applyFont="1" applyFill="1" applyBorder="1" applyAlignment="1">
      <alignment horizontal="right" vertical="center"/>
    </xf>
    <xf numFmtId="3" fontId="12" fillId="2" borderId="23" xfId="0" applyNumberFormat="1" applyFont="1" applyFill="1" applyBorder="1" applyAlignment="1">
      <alignment horizontal="right" vertical="center"/>
    </xf>
    <xf numFmtId="0" fontId="12" fillId="0" borderId="26"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justify" vertical="center" wrapText="1"/>
    </xf>
    <xf numFmtId="0" fontId="6" fillId="0" borderId="0" xfId="0" applyFont="1" applyAlignment="1">
      <alignment horizontal="center" vertical="center" wrapText="1"/>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0" borderId="37" xfId="0" applyFont="1" applyBorder="1" applyAlignment="1">
      <alignment horizontal="center" vertical="center"/>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0" xfId="0" applyFont="1" applyBorder="1" applyAlignment="1">
      <alignment horizontal="center" vertical="center"/>
    </xf>
    <xf numFmtId="0" fontId="6" fillId="0" borderId="27"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6" xfId="0" applyFont="1" applyBorder="1" applyAlignment="1">
      <alignment horizontal="center" vertical="center" wrapText="1"/>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66" xfId="0" applyFont="1" applyBorder="1" applyAlignment="1">
      <alignment horizontal="center" vertical="center" wrapText="1"/>
    </xf>
    <xf numFmtId="0" fontId="6" fillId="2" borderId="44"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1" xfId="0" applyFont="1" applyFill="1" applyBorder="1" applyAlignment="1">
      <alignment horizontal="center" vertical="center"/>
    </xf>
    <xf numFmtId="0" fontId="3" fillId="0" borderId="0" xfId="0" applyFont="1" applyAlignment="1">
      <alignment horizontal="center" vertical="center"/>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6" fillId="2" borderId="2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2" borderId="2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 fillId="0" borderId="15" xfId="0" applyFont="1" applyBorder="1" applyAlignment="1">
      <alignment horizontal="center" vertical="center"/>
    </xf>
    <xf numFmtId="0" fontId="6" fillId="2" borderId="2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7" fillId="0" borderId="15" xfId="0" applyFont="1" applyBorder="1" applyAlignment="1">
      <alignment horizontal="center" vertical="center"/>
    </xf>
    <xf numFmtId="0" fontId="6" fillId="2" borderId="25"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6" fillId="0" borderId="15" xfId="0" applyFont="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9" fillId="0" borderId="12" xfId="0" applyFont="1" applyBorder="1" applyAlignment="1">
      <alignment horizontal="justify" vertical="center" wrapText="1"/>
    </xf>
    <xf numFmtId="0" fontId="9" fillId="0" borderId="0" xfId="0" applyFont="1" applyBorder="1" applyAlignment="1">
      <alignment horizontal="justify" vertical="center" wrapText="1"/>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51" xfId="0" applyFont="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28" xfId="0" applyFont="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4"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cellXfs>
  <cellStyles count="4">
    <cellStyle name="Migliaia" xfId="1" builtinId="3"/>
    <cellStyle name="Normale" xfId="0" builtinId="0"/>
    <cellStyle name="Normale 3" xfId="3"/>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workbookViewId="0">
      <selection activeCell="L5" sqref="L5:L19"/>
    </sheetView>
  </sheetViews>
  <sheetFormatPr defaultColWidth="9.140625" defaultRowHeight="15.75" x14ac:dyDescent="0.25"/>
  <cols>
    <col min="1" max="1" width="9.7109375" style="1" customWidth="1"/>
    <col min="2" max="2" width="15" style="1" customWidth="1"/>
    <col min="3" max="3" width="16.85546875" style="1" customWidth="1"/>
    <col min="4" max="4" width="9.5703125" style="1" customWidth="1"/>
    <col min="5" max="5" width="11.28515625" style="1" customWidth="1"/>
    <col min="6" max="6" width="8.28515625" style="1" bestFit="1" customWidth="1"/>
    <col min="7" max="7" width="11.5703125" style="1" customWidth="1"/>
    <col min="8" max="8" width="13.7109375" style="1" customWidth="1"/>
    <col min="9" max="9" width="13.28515625" style="1" customWidth="1"/>
    <col min="10" max="10" width="12.5703125" style="1" customWidth="1"/>
    <col min="11" max="11" width="13.140625" style="1" customWidth="1"/>
    <col min="12" max="12" width="16.28515625" style="1" customWidth="1"/>
    <col min="13" max="16384" width="9.140625" style="1"/>
  </cols>
  <sheetData>
    <row r="1" spans="1:12" ht="34.5" customHeight="1" thickBot="1" x14ac:dyDescent="0.3">
      <c r="A1" s="288" t="s">
        <v>247</v>
      </c>
      <c r="B1" s="288"/>
      <c r="C1" s="288"/>
      <c r="D1" s="288"/>
      <c r="E1" s="288"/>
      <c r="F1" s="288"/>
      <c r="G1" s="288"/>
      <c r="H1" s="288"/>
      <c r="I1" s="288"/>
      <c r="J1" s="288"/>
      <c r="K1" s="288"/>
      <c r="L1" s="288"/>
    </row>
    <row r="2" spans="1:12" ht="29.25" customHeight="1" thickBot="1" x14ac:dyDescent="0.3">
      <c r="A2" s="18" t="s">
        <v>133</v>
      </c>
      <c r="B2" s="289" t="s">
        <v>135</v>
      </c>
      <c r="C2" s="291" t="s">
        <v>136</v>
      </c>
      <c r="D2" s="292"/>
      <c r="E2" s="292"/>
      <c r="F2" s="293"/>
      <c r="G2" s="291" t="s">
        <v>137</v>
      </c>
      <c r="H2" s="292"/>
      <c r="I2" s="292"/>
      <c r="J2" s="293"/>
      <c r="K2" s="19" t="s">
        <v>138</v>
      </c>
      <c r="L2" s="294" t="s">
        <v>139</v>
      </c>
    </row>
    <row r="3" spans="1:12" ht="31.5" x14ac:dyDescent="0.25">
      <c r="A3" s="20" t="s">
        <v>134</v>
      </c>
      <c r="B3" s="290"/>
      <c r="C3" s="21" t="s">
        <v>140</v>
      </c>
      <c r="D3" s="21" t="s">
        <v>141</v>
      </c>
      <c r="E3" s="21" t="s">
        <v>142</v>
      </c>
      <c r="F3" s="289" t="s">
        <v>143</v>
      </c>
      <c r="G3" s="21" t="s">
        <v>142</v>
      </c>
      <c r="H3" s="21" t="s">
        <v>144</v>
      </c>
      <c r="I3" s="21" t="s">
        <v>145</v>
      </c>
      <c r="J3" s="289" t="s">
        <v>146</v>
      </c>
      <c r="K3" s="289" t="s">
        <v>147</v>
      </c>
      <c r="L3" s="295"/>
    </row>
    <row r="4" spans="1:12" x14ac:dyDescent="0.25">
      <c r="A4" s="102"/>
      <c r="B4" s="290"/>
      <c r="C4" s="21" t="s">
        <v>148</v>
      </c>
      <c r="D4" s="103"/>
      <c r="E4" s="103"/>
      <c r="F4" s="290"/>
      <c r="G4" s="103"/>
      <c r="H4" s="103"/>
      <c r="I4" s="103"/>
      <c r="J4" s="290"/>
      <c r="K4" s="290"/>
      <c r="L4" s="295"/>
    </row>
    <row r="5" spans="1:12" x14ac:dyDescent="0.25">
      <c r="A5" s="104">
        <v>2005</v>
      </c>
      <c r="B5" s="87">
        <v>1985374</v>
      </c>
      <c r="C5" s="87">
        <v>227214</v>
      </c>
      <c r="D5" s="87">
        <v>1391</v>
      </c>
      <c r="E5" s="87">
        <v>79200</v>
      </c>
      <c r="F5" s="87">
        <v>307805</v>
      </c>
      <c r="G5" s="87">
        <v>5393</v>
      </c>
      <c r="H5" s="87">
        <v>6708</v>
      </c>
      <c r="I5" s="105">
        <v>628</v>
      </c>
      <c r="J5" s="87">
        <v>12729</v>
      </c>
      <c r="K5" s="87">
        <v>320534</v>
      </c>
      <c r="L5" s="259">
        <v>16.14</v>
      </c>
    </row>
    <row r="6" spans="1:12" x14ac:dyDescent="0.25">
      <c r="A6" s="104">
        <v>2006</v>
      </c>
      <c r="B6" s="87">
        <v>1976999</v>
      </c>
      <c r="C6" s="87">
        <v>214806</v>
      </c>
      <c r="D6" s="106"/>
      <c r="E6" s="87">
        <v>72863</v>
      </c>
      <c r="F6" s="87">
        <v>288357</v>
      </c>
      <c r="G6" s="87">
        <v>6031</v>
      </c>
      <c r="H6" s="87">
        <v>6819</v>
      </c>
      <c r="I6" s="105">
        <v>685</v>
      </c>
      <c r="J6" s="87">
        <v>13535</v>
      </c>
      <c r="K6" s="87">
        <v>301892</v>
      </c>
      <c r="L6" s="259">
        <v>15.27</v>
      </c>
    </row>
    <row r="7" spans="1:12" x14ac:dyDescent="0.25">
      <c r="A7" s="104">
        <v>2007</v>
      </c>
      <c r="B7" s="87">
        <v>1966123</v>
      </c>
      <c r="C7" s="87">
        <v>203898</v>
      </c>
      <c r="D7" s="107"/>
      <c r="E7" s="87">
        <v>66694</v>
      </c>
      <c r="F7" s="87">
        <v>270592</v>
      </c>
      <c r="G7" s="87">
        <v>6713</v>
      </c>
      <c r="H7" s="87">
        <v>7006</v>
      </c>
      <c r="I7" s="105">
        <v>720</v>
      </c>
      <c r="J7" s="87">
        <v>14439</v>
      </c>
      <c r="K7" s="87">
        <v>285031</v>
      </c>
      <c r="L7" s="259">
        <v>14.5</v>
      </c>
    </row>
    <row r="8" spans="1:12" x14ac:dyDescent="0.25">
      <c r="A8" s="104">
        <v>2008</v>
      </c>
      <c r="B8" s="87">
        <v>1852014</v>
      </c>
      <c r="C8" s="87">
        <v>180281</v>
      </c>
      <c r="D8" s="107"/>
      <c r="E8" s="87">
        <v>61084</v>
      </c>
      <c r="F8" s="87">
        <v>241365</v>
      </c>
      <c r="G8" s="87">
        <v>6629</v>
      </c>
      <c r="H8" s="87">
        <v>6706</v>
      </c>
      <c r="I8" s="105">
        <v>683</v>
      </c>
      <c r="J8" s="87">
        <v>14018</v>
      </c>
      <c r="K8" s="87">
        <v>255383</v>
      </c>
      <c r="L8" s="259">
        <v>13.79</v>
      </c>
    </row>
    <row r="9" spans="1:12" x14ac:dyDescent="0.25">
      <c r="A9" s="104">
        <v>2009</v>
      </c>
      <c r="B9" s="87">
        <v>1839980</v>
      </c>
      <c r="C9" s="87">
        <v>204782</v>
      </c>
      <c r="D9" s="107"/>
      <c r="E9" s="87">
        <v>57385</v>
      </c>
      <c r="F9" s="87">
        <v>262167</v>
      </c>
      <c r="G9" s="87">
        <v>6776</v>
      </c>
      <c r="H9" s="87">
        <v>6859</v>
      </c>
      <c r="I9" s="105">
        <v>633</v>
      </c>
      <c r="J9" s="87">
        <v>14268</v>
      </c>
      <c r="K9" s="87">
        <v>276435</v>
      </c>
      <c r="L9" s="259">
        <v>15.02</v>
      </c>
    </row>
    <row r="10" spans="1:12" x14ac:dyDescent="0.25">
      <c r="A10" s="104" t="s">
        <v>149</v>
      </c>
      <c r="B10" s="87">
        <v>1771973</v>
      </c>
      <c r="C10" s="87">
        <v>200510</v>
      </c>
      <c r="D10" s="107"/>
      <c r="E10" s="87">
        <v>56161</v>
      </c>
      <c r="F10" s="87">
        <v>256671</v>
      </c>
      <c r="G10" s="87">
        <v>6769</v>
      </c>
      <c r="H10" s="87">
        <v>6838</v>
      </c>
      <c r="I10" s="105">
        <v>632</v>
      </c>
      <c r="J10" s="87">
        <v>14239</v>
      </c>
      <c r="K10" s="87">
        <v>270910</v>
      </c>
      <c r="L10" s="259">
        <v>15.29</v>
      </c>
    </row>
    <row r="11" spans="1:12" x14ac:dyDescent="0.25">
      <c r="A11" s="104">
        <v>2010</v>
      </c>
      <c r="B11" s="87">
        <v>1667938</v>
      </c>
      <c r="C11" s="87">
        <v>227600</v>
      </c>
      <c r="D11" s="107"/>
      <c r="E11" s="87">
        <v>53585</v>
      </c>
      <c r="F11" s="87">
        <v>281185</v>
      </c>
      <c r="G11" s="87">
        <v>6780</v>
      </c>
      <c r="H11" s="87">
        <v>6820</v>
      </c>
      <c r="I11" s="105">
        <v>612</v>
      </c>
      <c r="J11" s="87">
        <v>14212</v>
      </c>
      <c r="K11" s="87">
        <v>295397</v>
      </c>
      <c r="L11" s="259">
        <v>17.71</v>
      </c>
    </row>
    <row r="12" spans="1:12" x14ac:dyDescent="0.25">
      <c r="A12" s="104">
        <v>2011</v>
      </c>
      <c r="B12" s="87">
        <v>1524051</v>
      </c>
      <c r="C12" s="87">
        <v>229625</v>
      </c>
      <c r="D12" s="107"/>
      <c r="E12" s="87">
        <v>49930</v>
      </c>
      <c r="F12" s="87">
        <v>279555</v>
      </c>
      <c r="G12" s="87">
        <v>6831</v>
      </c>
      <c r="H12" s="87">
        <v>6843</v>
      </c>
      <c r="I12" s="105">
        <v>543</v>
      </c>
      <c r="J12" s="87">
        <v>14217</v>
      </c>
      <c r="K12" s="87">
        <v>293772</v>
      </c>
      <c r="L12" s="259">
        <v>19.28</v>
      </c>
    </row>
    <row r="13" spans="1:12" x14ac:dyDescent="0.25">
      <c r="A13" s="104">
        <v>2012</v>
      </c>
      <c r="B13" s="87">
        <v>1390652</v>
      </c>
      <c r="C13" s="87">
        <v>229340</v>
      </c>
      <c r="D13" s="107"/>
      <c r="E13" s="87">
        <v>48129</v>
      </c>
      <c r="F13" s="87">
        <v>277469</v>
      </c>
      <c r="G13" s="87">
        <v>6657</v>
      </c>
      <c r="H13" s="87">
        <v>6860</v>
      </c>
      <c r="I13" s="105">
        <v>518</v>
      </c>
      <c r="J13" s="87">
        <v>14035</v>
      </c>
      <c r="K13" s="87">
        <v>291504</v>
      </c>
      <c r="L13" s="259">
        <v>20.96</v>
      </c>
    </row>
    <row r="14" spans="1:12" x14ac:dyDescent="0.25">
      <c r="A14" s="104">
        <v>2013</v>
      </c>
      <c r="B14" s="87">
        <v>1295697</v>
      </c>
      <c r="C14" s="87">
        <v>234074</v>
      </c>
      <c r="D14" s="107"/>
      <c r="E14" s="87">
        <v>44481</v>
      </c>
      <c r="F14" s="87">
        <v>278555</v>
      </c>
      <c r="G14" s="87">
        <v>6677</v>
      </c>
      <c r="H14" s="87">
        <v>6389</v>
      </c>
      <c r="I14" s="105">
        <v>549</v>
      </c>
      <c r="J14" s="87">
        <v>13615</v>
      </c>
      <c r="K14" s="87">
        <v>292170</v>
      </c>
      <c r="L14" s="259">
        <v>22.55</v>
      </c>
    </row>
    <row r="15" spans="1:12" x14ac:dyDescent="0.25">
      <c r="A15" s="104">
        <v>2014</v>
      </c>
      <c r="B15" s="87">
        <v>1244192</v>
      </c>
      <c r="C15" s="87">
        <v>230756</v>
      </c>
      <c r="D15" s="107"/>
      <c r="E15" s="87">
        <v>44546</v>
      </c>
      <c r="F15" s="87">
        <v>275302</v>
      </c>
      <c r="G15" s="87">
        <v>6678</v>
      </c>
      <c r="H15" s="87">
        <v>5933</v>
      </c>
      <c r="I15" s="87">
        <v>1619</v>
      </c>
      <c r="J15" s="87">
        <v>14230</v>
      </c>
      <c r="K15" s="87">
        <v>289532</v>
      </c>
      <c r="L15" s="259">
        <v>23.27</v>
      </c>
    </row>
    <row r="16" spans="1:12" x14ac:dyDescent="0.25">
      <c r="A16" s="104">
        <v>2015</v>
      </c>
      <c r="B16" s="87">
        <v>1191188</v>
      </c>
      <c r="C16" s="87">
        <v>204528</v>
      </c>
      <c r="D16" s="107"/>
      <c r="E16" s="87">
        <v>41438</v>
      </c>
      <c r="F16" s="87">
        <v>245966</v>
      </c>
      <c r="G16" s="87">
        <v>7005</v>
      </c>
      <c r="H16" s="87">
        <v>6130</v>
      </c>
      <c r="I16" s="105">
        <v>599</v>
      </c>
      <c r="J16" s="87">
        <v>13734</v>
      </c>
      <c r="K16" s="87">
        <v>259700</v>
      </c>
      <c r="L16" s="259">
        <v>21.8</v>
      </c>
    </row>
    <row r="17" spans="1:12" x14ac:dyDescent="0.25">
      <c r="A17" s="104">
        <v>2016</v>
      </c>
      <c r="B17" s="87">
        <v>1154264</v>
      </c>
      <c r="C17" s="87">
        <v>193314</v>
      </c>
      <c r="D17" s="107"/>
      <c r="E17" s="87">
        <v>37778</v>
      </c>
      <c r="F17" s="87">
        <v>231092</v>
      </c>
      <c r="G17" s="87">
        <v>7351</v>
      </c>
      <c r="H17" s="87">
        <v>5945</v>
      </c>
      <c r="I17" s="105">
        <v>526</v>
      </c>
      <c r="J17" s="87">
        <v>13822</v>
      </c>
      <c r="K17" s="87">
        <v>244914</v>
      </c>
      <c r="L17" s="259">
        <v>21.22</v>
      </c>
    </row>
    <row r="18" spans="1:12" ht="16.5" thickBot="1" x14ac:dyDescent="0.3">
      <c r="A18" s="108">
        <v>2017</v>
      </c>
      <c r="B18" s="109">
        <v>1123433</v>
      </c>
      <c r="C18" s="109">
        <v>194885</v>
      </c>
      <c r="D18" s="110"/>
      <c r="E18" s="109">
        <v>35178</v>
      </c>
      <c r="F18" s="109">
        <v>230063</v>
      </c>
      <c r="G18" s="109">
        <v>7032</v>
      </c>
      <c r="H18" s="109">
        <v>5543</v>
      </c>
      <c r="I18" s="111">
        <v>433</v>
      </c>
      <c r="J18" s="109">
        <v>13008</v>
      </c>
      <c r="K18" s="109">
        <v>243071</v>
      </c>
      <c r="L18" s="260">
        <v>21.64</v>
      </c>
    </row>
    <row r="19" spans="1:12" ht="16.5" thickBot="1" x14ac:dyDescent="0.3">
      <c r="A19" s="112">
        <v>2018</v>
      </c>
      <c r="B19" s="60">
        <v>1069774</v>
      </c>
      <c r="C19" s="113">
        <v>184533</v>
      </c>
      <c r="D19" s="114"/>
      <c r="E19" s="113">
        <v>31841</v>
      </c>
      <c r="F19" s="113">
        <v>216374</v>
      </c>
      <c r="G19" s="113">
        <v>6463</v>
      </c>
      <c r="H19" s="113">
        <v>4947</v>
      </c>
      <c r="I19" s="115">
        <v>355</v>
      </c>
      <c r="J19" s="113">
        <f>SUM(G19:I19)</f>
        <v>11765</v>
      </c>
      <c r="K19" s="113">
        <f>+F19+J19</f>
        <v>228139</v>
      </c>
      <c r="L19" s="261">
        <f>+K19/B19*100</f>
        <v>21.325906219444484</v>
      </c>
    </row>
    <row r="20" spans="1:12" x14ac:dyDescent="0.25">
      <c r="A20" s="285" t="s">
        <v>150</v>
      </c>
      <c r="B20" s="285"/>
      <c r="C20" s="285"/>
      <c r="D20" s="285"/>
      <c r="E20" s="285"/>
      <c r="F20" s="285"/>
      <c r="G20" s="285"/>
      <c r="H20" s="285"/>
    </row>
    <row r="21" spans="1:12" ht="75" customHeight="1" x14ac:dyDescent="0.25">
      <c r="A21" s="286" t="s">
        <v>151</v>
      </c>
      <c r="B21" s="286"/>
      <c r="C21" s="286"/>
      <c r="D21" s="286"/>
      <c r="E21" s="286"/>
      <c r="F21" s="286"/>
      <c r="G21" s="286"/>
      <c r="H21" s="286"/>
      <c r="I21" s="286"/>
      <c r="J21" s="286"/>
      <c r="K21" s="286"/>
      <c r="L21" s="286"/>
    </row>
    <row r="22" spans="1:12" x14ac:dyDescent="0.25">
      <c r="A22" s="22"/>
      <c r="B22" s="287"/>
    </row>
    <row r="23" spans="1:12" x14ac:dyDescent="0.25">
      <c r="A23" s="22"/>
      <c r="B23" s="287"/>
    </row>
  </sheetData>
  <mergeCells count="11">
    <mergeCell ref="A20:H20"/>
    <mergeCell ref="A21:L21"/>
    <mergeCell ref="B22:B23"/>
    <mergeCell ref="A1:L1"/>
    <mergeCell ref="B2:B4"/>
    <mergeCell ref="C2:F2"/>
    <mergeCell ref="G2:J2"/>
    <mergeCell ref="L2:L4"/>
    <mergeCell ref="F3:F4"/>
    <mergeCell ref="J3:J4"/>
    <mergeCell ref="K3:K4"/>
  </mergeCells>
  <printOptions horizontalCentered="1"/>
  <pageMargins left="0" right="0" top="0.55118110236220474" bottom="0.35433070866141736"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workbookViewId="0">
      <selection activeCell="F14" sqref="F14"/>
    </sheetView>
  </sheetViews>
  <sheetFormatPr defaultColWidth="9.140625" defaultRowHeight="15.75" x14ac:dyDescent="0.25"/>
  <cols>
    <col min="1" max="1" width="15.140625" style="1" customWidth="1"/>
    <col min="2" max="2" width="15.42578125" style="1" bestFit="1" customWidth="1"/>
    <col min="3" max="9" width="17" style="1" customWidth="1"/>
    <col min="10" max="16384" width="9.140625" style="1"/>
  </cols>
  <sheetData>
    <row r="1" spans="1:9" ht="35.25" customHeight="1" thickBot="1" x14ac:dyDescent="0.3">
      <c r="A1" s="287" t="s">
        <v>312</v>
      </c>
      <c r="B1" s="287"/>
      <c r="C1" s="287"/>
      <c r="D1" s="287"/>
      <c r="E1" s="287"/>
      <c r="F1" s="287"/>
      <c r="G1" s="287"/>
      <c r="H1" s="287"/>
      <c r="I1" s="287"/>
    </row>
    <row r="2" spans="1:9" ht="59.25" customHeight="1" thickBot="1" x14ac:dyDescent="0.3">
      <c r="A2" s="300" t="s">
        <v>152</v>
      </c>
      <c r="B2" s="302" t="s">
        <v>153</v>
      </c>
      <c r="C2" s="304" t="s">
        <v>289</v>
      </c>
      <c r="D2" s="304"/>
      <c r="E2" s="304"/>
      <c r="F2" s="304"/>
      <c r="G2" s="304"/>
      <c r="H2" s="304"/>
      <c r="I2" s="305"/>
    </row>
    <row r="3" spans="1:9" ht="15" customHeight="1" x14ac:dyDescent="0.25">
      <c r="A3" s="301"/>
      <c r="B3" s="303"/>
      <c r="C3" s="306" t="s">
        <v>154</v>
      </c>
      <c r="D3" s="307" t="s">
        <v>155</v>
      </c>
      <c r="E3" s="309" t="s">
        <v>142</v>
      </c>
      <c r="F3" s="296" t="s">
        <v>155</v>
      </c>
      <c r="G3" s="296" t="s">
        <v>138</v>
      </c>
      <c r="H3" s="298" t="s">
        <v>155</v>
      </c>
      <c r="I3" s="23" t="s">
        <v>156</v>
      </c>
    </row>
    <row r="4" spans="1:9" ht="16.5" thickBot="1" x14ac:dyDescent="0.3">
      <c r="A4" s="301"/>
      <c r="B4" s="303"/>
      <c r="C4" s="306"/>
      <c r="D4" s="308"/>
      <c r="E4" s="309"/>
      <c r="F4" s="297"/>
      <c r="G4" s="297"/>
      <c r="H4" s="299"/>
      <c r="I4" s="79" t="s">
        <v>157</v>
      </c>
    </row>
    <row r="5" spans="1:9" ht="31.5" x14ac:dyDescent="0.25">
      <c r="A5" s="90" t="s">
        <v>250</v>
      </c>
      <c r="B5" s="91">
        <v>57491</v>
      </c>
      <c r="C5" s="92">
        <v>10685</v>
      </c>
      <c r="D5" s="93">
        <v>5.7902922512504541E-2</v>
      </c>
      <c r="E5" s="92">
        <v>8516</v>
      </c>
      <c r="F5" s="93">
        <v>0.26745391162337867</v>
      </c>
      <c r="G5" s="92">
        <v>19201</v>
      </c>
      <c r="H5" s="93">
        <v>8.8739867081996909E-2</v>
      </c>
      <c r="I5" s="94">
        <v>0.33398271033727017</v>
      </c>
    </row>
    <row r="6" spans="1:9" ht="15" customHeight="1" x14ac:dyDescent="0.25">
      <c r="A6" s="95">
        <v>2011</v>
      </c>
      <c r="B6" s="87">
        <v>19405</v>
      </c>
      <c r="C6" s="88">
        <v>5512</v>
      </c>
      <c r="D6" s="89">
        <v>2.9869996152449698E-2</v>
      </c>
      <c r="E6" s="88">
        <v>2720</v>
      </c>
      <c r="F6" s="89">
        <v>8.5424452749599575E-2</v>
      </c>
      <c r="G6" s="88">
        <v>8232</v>
      </c>
      <c r="H6" s="89">
        <v>3.804523648867239E-2</v>
      </c>
      <c r="I6" s="96">
        <v>0.42422056171089928</v>
      </c>
    </row>
    <row r="7" spans="1:9" ht="15" customHeight="1" x14ac:dyDescent="0.25">
      <c r="A7" s="95">
        <v>2012</v>
      </c>
      <c r="B7" s="87">
        <v>24875</v>
      </c>
      <c r="C7" s="88">
        <v>8650</v>
      </c>
      <c r="D7" s="89">
        <v>4.6875084673202082E-2</v>
      </c>
      <c r="E7" s="88">
        <v>3147</v>
      </c>
      <c r="F7" s="89">
        <v>9.8834835589334508E-2</v>
      </c>
      <c r="G7" s="88">
        <v>11797</v>
      </c>
      <c r="H7" s="89">
        <v>5.452133805355542E-2</v>
      </c>
      <c r="I7" s="96">
        <v>0.47425125628140702</v>
      </c>
    </row>
    <row r="8" spans="1:9" ht="15" customHeight="1" x14ac:dyDescent="0.25">
      <c r="A8" s="95">
        <v>2013</v>
      </c>
      <c r="B8" s="87">
        <v>33782</v>
      </c>
      <c r="C8" s="88">
        <v>13168</v>
      </c>
      <c r="D8" s="89">
        <v>7.1358510401933528E-2</v>
      </c>
      <c r="E8" s="88">
        <v>3758</v>
      </c>
      <c r="F8" s="89">
        <v>0.1180239314091894</v>
      </c>
      <c r="G8" s="88">
        <v>16926</v>
      </c>
      <c r="H8" s="89">
        <v>7.8225664821096802E-2</v>
      </c>
      <c r="I8" s="96">
        <v>0.50103605470368839</v>
      </c>
    </row>
    <row r="9" spans="1:9" ht="15" customHeight="1" x14ac:dyDescent="0.25">
      <c r="A9" s="95">
        <v>2014</v>
      </c>
      <c r="B9" s="87">
        <v>48917</v>
      </c>
      <c r="C9" s="88">
        <v>21349</v>
      </c>
      <c r="D9" s="89">
        <v>0.1156920442414094</v>
      </c>
      <c r="E9" s="88">
        <v>4337</v>
      </c>
      <c r="F9" s="89">
        <v>0.13620803366728432</v>
      </c>
      <c r="G9" s="88">
        <v>25686</v>
      </c>
      <c r="H9" s="89">
        <v>0.11871112055977151</v>
      </c>
      <c r="I9" s="96">
        <v>0.52509352576813784</v>
      </c>
    </row>
    <row r="10" spans="1:9" ht="15" customHeight="1" x14ac:dyDescent="0.25">
      <c r="A10" s="95">
        <v>2015</v>
      </c>
      <c r="B10" s="87">
        <v>69536</v>
      </c>
      <c r="C10" s="88">
        <v>32217</v>
      </c>
      <c r="D10" s="89">
        <v>0.17458665929671116</v>
      </c>
      <c r="E10" s="88">
        <v>4288</v>
      </c>
      <c r="F10" s="89">
        <v>0.13466913727583932</v>
      </c>
      <c r="G10" s="88">
        <v>36505</v>
      </c>
      <c r="H10" s="89">
        <v>0.16871250704798174</v>
      </c>
      <c r="I10" s="96">
        <v>0.52497986654394846</v>
      </c>
    </row>
    <row r="11" spans="1:9" ht="15" customHeight="1" x14ac:dyDescent="0.25">
      <c r="A11" s="95">
        <v>2016</v>
      </c>
      <c r="B11" s="87">
        <v>102407</v>
      </c>
      <c r="C11" s="88">
        <v>42229</v>
      </c>
      <c r="D11" s="89">
        <v>0.22884253764909257</v>
      </c>
      <c r="E11" s="88">
        <v>3555</v>
      </c>
      <c r="F11" s="89">
        <v>0.11164850350177444</v>
      </c>
      <c r="G11" s="88">
        <v>45784</v>
      </c>
      <c r="H11" s="89">
        <v>0.21159658739035189</v>
      </c>
      <c r="I11" s="96">
        <v>0.44707881297176949</v>
      </c>
    </row>
    <row r="12" spans="1:9" ht="15" customHeight="1" x14ac:dyDescent="0.25">
      <c r="A12" s="95">
        <v>2017</v>
      </c>
      <c r="B12" s="87">
        <v>166065</v>
      </c>
      <c r="C12" s="88">
        <v>41222</v>
      </c>
      <c r="D12" s="89">
        <v>0.22338551912124119</v>
      </c>
      <c r="E12" s="88">
        <v>1456</v>
      </c>
      <c r="F12" s="89">
        <v>4.5727207060079773E-2</v>
      </c>
      <c r="G12" s="88">
        <v>42678</v>
      </c>
      <c r="H12" s="89">
        <v>0.19724181278711861</v>
      </c>
      <c r="I12" s="96">
        <v>0.25699575467437447</v>
      </c>
    </row>
    <row r="13" spans="1:9" ht="16.5" thickBot="1" x14ac:dyDescent="0.3">
      <c r="A13" s="97">
        <v>2018</v>
      </c>
      <c r="B13" s="98">
        <v>547296</v>
      </c>
      <c r="C13" s="99">
        <v>9501</v>
      </c>
      <c r="D13" s="100">
        <v>5.1486725951455835E-2</v>
      </c>
      <c r="E13" s="99">
        <v>64</v>
      </c>
      <c r="F13" s="100">
        <v>2.0099871235199898E-3</v>
      </c>
      <c r="G13" s="99">
        <v>9565</v>
      </c>
      <c r="H13" s="100">
        <v>4.420586576945474E-2</v>
      </c>
      <c r="I13" s="101">
        <v>1.7476831550020465E-2</v>
      </c>
    </row>
    <row r="14" spans="1:9" ht="16.5" thickBot="1" x14ac:dyDescent="0.3">
      <c r="A14" s="86" t="s">
        <v>138</v>
      </c>
      <c r="B14" s="27">
        <f t="shared" ref="B14" si="0">SUM(B5:B13)</f>
        <v>1069774</v>
      </c>
      <c r="C14" s="24">
        <v>184533</v>
      </c>
      <c r="D14" s="59">
        <v>1</v>
      </c>
      <c r="E14" s="24">
        <v>31841</v>
      </c>
      <c r="F14" s="59">
        <v>1</v>
      </c>
      <c r="G14" s="24">
        <v>216374</v>
      </c>
      <c r="H14" s="59">
        <v>1.0000000000000002</v>
      </c>
      <c r="I14" s="59">
        <v>0.20226141222351637</v>
      </c>
    </row>
  </sheetData>
  <mergeCells count="10">
    <mergeCell ref="A1:I1"/>
    <mergeCell ref="F3:F4"/>
    <mergeCell ref="H3:H4"/>
    <mergeCell ref="G3:G4"/>
    <mergeCell ref="A2:A4"/>
    <mergeCell ref="B2:B4"/>
    <mergeCell ref="C2:I2"/>
    <mergeCell ref="C3:C4"/>
    <mergeCell ref="D3:D4"/>
    <mergeCell ref="E3:E4"/>
  </mergeCells>
  <printOptions horizontalCentered="1"/>
  <pageMargins left="0" right="0"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workbookViewId="0">
      <selection activeCell="J19" sqref="J19"/>
    </sheetView>
  </sheetViews>
  <sheetFormatPr defaultColWidth="9.140625" defaultRowHeight="15.75" x14ac:dyDescent="0.25"/>
  <cols>
    <col min="1" max="10" width="15.7109375" style="14" customWidth="1"/>
    <col min="11" max="13" width="13.140625" style="14" customWidth="1"/>
    <col min="14" max="16384" width="9.140625" style="14"/>
  </cols>
  <sheetData>
    <row r="1" spans="1:11" ht="34.5" customHeight="1" thickBot="1" x14ac:dyDescent="0.3">
      <c r="A1" s="310" t="s">
        <v>311</v>
      </c>
      <c r="B1" s="310"/>
      <c r="C1" s="310"/>
      <c r="D1" s="310"/>
      <c r="E1" s="310"/>
      <c r="F1" s="310"/>
      <c r="G1" s="310"/>
      <c r="H1" s="310"/>
      <c r="I1" s="310"/>
      <c r="J1" s="310"/>
      <c r="K1" s="310"/>
    </row>
    <row r="2" spans="1:11" ht="59.25" customHeight="1" thickBot="1" x14ac:dyDescent="0.3">
      <c r="A2" s="289" t="s">
        <v>152</v>
      </c>
      <c r="B2" s="289" t="s">
        <v>153</v>
      </c>
      <c r="C2" s="291" t="s">
        <v>290</v>
      </c>
      <c r="D2" s="292"/>
      <c r="E2" s="292"/>
      <c r="F2" s="292"/>
      <c r="G2" s="292"/>
      <c r="H2" s="292"/>
      <c r="I2" s="292"/>
      <c r="J2" s="292"/>
      <c r="K2" s="293"/>
    </row>
    <row r="3" spans="1:11" x14ac:dyDescent="0.25">
      <c r="A3" s="290"/>
      <c r="B3" s="290"/>
      <c r="C3" s="21" t="s">
        <v>142</v>
      </c>
      <c r="D3" s="311" t="s">
        <v>155</v>
      </c>
      <c r="E3" s="21" t="s">
        <v>158</v>
      </c>
      <c r="F3" s="311" t="s">
        <v>155</v>
      </c>
      <c r="G3" s="21" t="s">
        <v>145</v>
      </c>
      <c r="H3" s="311" t="s">
        <v>155</v>
      </c>
      <c r="I3" s="21" t="s">
        <v>138</v>
      </c>
      <c r="J3" s="311" t="s">
        <v>155</v>
      </c>
      <c r="K3" s="25" t="s">
        <v>156</v>
      </c>
    </row>
    <row r="4" spans="1:11" ht="16.5" thickBot="1" x14ac:dyDescent="0.3">
      <c r="A4" s="290"/>
      <c r="B4" s="290"/>
      <c r="C4" s="21"/>
      <c r="D4" s="312"/>
      <c r="E4" s="21" t="s">
        <v>159</v>
      </c>
      <c r="F4" s="312"/>
      <c r="G4" s="21"/>
      <c r="H4" s="312"/>
      <c r="I4" s="21"/>
      <c r="J4" s="312"/>
      <c r="K4" s="25" t="s">
        <v>160</v>
      </c>
    </row>
    <row r="5" spans="1:11" ht="31.5" x14ac:dyDescent="0.25">
      <c r="A5" s="120" t="s">
        <v>250</v>
      </c>
      <c r="B5" s="91">
        <v>57491</v>
      </c>
      <c r="C5" s="91">
        <v>2649</v>
      </c>
      <c r="D5" s="262">
        <f>+C5/$C$14</f>
        <v>0.40987157666718244</v>
      </c>
      <c r="E5" s="92">
        <v>3741</v>
      </c>
      <c r="F5" s="262">
        <f>+E5/$E$14</f>
        <v>0.75621588841722254</v>
      </c>
      <c r="G5" s="121">
        <v>309</v>
      </c>
      <c r="H5" s="262">
        <f>+G5/$G$14</f>
        <v>0.87042253521126756</v>
      </c>
      <c r="I5" s="92">
        <f>+C5+E5+G5</f>
        <v>6699</v>
      </c>
      <c r="J5" s="262">
        <v>0.57140000000000002</v>
      </c>
      <c r="K5" s="263">
        <f>+I5/B5</f>
        <v>0.11652258614391818</v>
      </c>
    </row>
    <row r="6" spans="1:11" x14ac:dyDescent="0.25">
      <c r="A6" s="122">
        <v>2011</v>
      </c>
      <c r="B6" s="87">
        <v>19405</v>
      </c>
      <c r="C6" s="105">
        <v>739</v>
      </c>
      <c r="D6" s="128">
        <f t="shared" ref="D6:D13" si="0">+C6/$C$14</f>
        <v>0.11434318427974625</v>
      </c>
      <c r="E6" s="119">
        <v>414</v>
      </c>
      <c r="F6" s="128">
        <f t="shared" ref="F6:F13" si="1">+E6/$E$14</f>
        <v>8.3687083080654937E-2</v>
      </c>
      <c r="G6" s="119">
        <v>16</v>
      </c>
      <c r="H6" s="128">
        <f t="shared" ref="H6:H13" si="2">+G6/$G$14</f>
        <v>4.507042253521127E-2</v>
      </c>
      <c r="I6" s="88">
        <f t="shared" ref="I6:I13" si="3">+C6+E6+G6</f>
        <v>1169</v>
      </c>
      <c r="J6" s="128">
        <v>9.8599999999999993E-2</v>
      </c>
      <c r="K6" s="194">
        <f>+I6/B6</f>
        <v>6.0242205617108996E-2</v>
      </c>
    </row>
    <row r="7" spans="1:11" x14ac:dyDescent="0.25">
      <c r="A7" s="122">
        <f>+A6+1</f>
        <v>2012</v>
      </c>
      <c r="B7" s="87">
        <v>24875</v>
      </c>
      <c r="C7" s="105">
        <v>850</v>
      </c>
      <c r="D7" s="128">
        <f t="shared" si="0"/>
        <v>0.13151787095775955</v>
      </c>
      <c r="E7" s="119">
        <v>309</v>
      </c>
      <c r="F7" s="128">
        <f t="shared" si="1"/>
        <v>6.2462098241358399E-2</v>
      </c>
      <c r="G7" s="119">
        <v>10</v>
      </c>
      <c r="H7" s="128">
        <f t="shared" si="2"/>
        <v>2.8169014084507043E-2</v>
      </c>
      <c r="I7" s="88">
        <f t="shared" si="3"/>
        <v>1169</v>
      </c>
      <c r="J7" s="128">
        <v>9.6299999999999997E-2</v>
      </c>
      <c r="K7" s="194">
        <f t="shared" ref="K7:K12" si="4">+I7/B7</f>
        <v>4.6994974874371861E-2</v>
      </c>
    </row>
    <row r="8" spans="1:11" x14ac:dyDescent="0.25">
      <c r="A8" s="122">
        <f t="shared" ref="A8:A12" si="5">+A7+1</f>
        <v>2013</v>
      </c>
      <c r="B8" s="87">
        <v>33782</v>
      </c>
      <c r="C8" s="105">
        <v>916</v>
      </c>
      <c r="D8" s="128">
        <f t="shared" si="0"/>
        <v>0.14172984682036205</v>
      </c>
      <c r="E8" s="119">
        <v>235</v>
      </c>
      <c r="F8" s="128">
        <f t="shared" si="1"/>
        <v>4.7503537497473214E-2</v>
      </c>
      <c r="G8" s="119">
        <v>8</v>
      </c>
      <c r="H8" s="128">
        <f t="shared" si="2"/>
        <v>2.2535211267605635E-2</v>
      </c>
      <c r="I8" s="88">
        <f t="shared" si="3"/>
        <v>1159</v>
      </c>
      <c r="J8" s="128">
        <v>8.9899999999999994E-2</v>
      </c>
      <c r="K8" s="194">
        <f t="shared" si="4"/>
        <v>3.4308211473565803E-2</v>
      </c>
    </row>
    <row r="9" spans="1:11" x14ac:dyDescent="0.25">
      <c r="A9" s="122">
        <f t="shared" si="5"/>
        <v>2014</v>
      </c>
      <c r="B9" s="87">
        <v>48917</v>
      </c>
      <c r="C9" s="105">
        <v>705</v>
      </c>
      <c r="D9" s="128">
        <f t="shared" si="0"/>
        <v>0.10908246944143586</v>
      </c>
      <c r="E9" s="119">
        <v>158</v>
      </c>
      <c r="F9" s="128">
        <f t="shared" si="1"/>
        <v>3.1938548615322415E-2</v>
      </c>
      <c r="G9" s="119">
        <v>3</v>
      </c>
      <c r="H9" s="128">
        <f t="shared" si="2"/>
        <v>8.4507042253521118E-3</v>
      </c>
      <c r="I9" s="88">
        <f t="shared" si="3"/>
        <v>866</v>
      </c>
      <c r="J9" s="128">
        <v>7.9500000000000001E-2</v>
      </c>
      <c r="K9" s="194">
        <f t="shared" si="4"/>
        <v>1.7703456875932701E-2</v>
      </c>
    </row>
    <row r="10" spans="1:11" x14ac:dyDescent="0.25">
      <c r="A10" s="122">
        <f t="shared" si="5"/>
        <v>2015</v>
      </c>
      <c r="B10" s="87">
        <v>69536</v>
      </c>
      <c r="C10" s="105">
        <v>445</v>
      </c>
      <c r="D10" s="128">
        <f t="shared" si="0"/>
        <v>6.8853473619062355E-2</v>
      </c>
      <c r="E10" s="119">
        <v>69</v>
      </c>
      <c r="F10" s="128">
        <f t="shared" si="1"/>
        <v>1.3947847180109158E-2</v>
      </c>
      <c r="G10" s="119">
        <v>5</v>
      </c>
      <c r="H10" s="128">
        <f t="shared" si="2"/>
        <v>1.4084507042253521E-2</v>
      </c>
      <c r="I10" s="88">
        <f t="shared" si="3"/>
        <v>519</v>
      </c>
      <c r="J10" s="128">
        <v>4.6899999999999997E-2</v>
      </c>
      <c r="K10" s="194">
        <f t="shared" si="4"/>
        <v>7.4637597791072253E-3</v>
      </c>
    </row>
    <row r="11" spans="1:11" x14ac:dyDescent="0.25">
      <c r="A11" s="122">
        <f t="shared" si="5"/>
        <v>2016</v>
      </c>
      <c r="B11" s="87">
        <v>102407</v>
      </c>
      <c r="C11" s="105">
        <v>140</v>
      </c>
      <c r="D11" s="128">
        <f t="shared" si="0"/>
        <v>2.1661766981278044E-2</v>
      </c>
      <c r="E11" s="119">
        <v>19</v>
      </c>
      <c r="F11" s="128">
        <f t="shared" si="1"/>
        <v>3.8407115423488981E-3</v>
      </c>
      <c r="G11" s="119">
        <v>2</v>
      </c>
      <c r="H11" s="128">
        <f t="shared" si="2"/>
        <v>5.6338028169014088E-3</v>
      </c>
      <c r="I11" s="88">
        <f t="shared" si="3"/>
        <v>161</v>
      </c>
      <c r="J11" s="128">
        <v>1.5800000000000002E-2</v>
      </c>
      <c r="K11" s="194">
        <f t="shared" si="4"/>
        <v>1.5721581532512426E-3</v>
      </c>
    </row>
    <row r="12" spans="1:11" x14ac:dyDescent="0.25">
      <c r="A12" s="122">
        <f t="shared" si="5"/>
        <v>2017</v>
      </c>
      <c r="B12" s="87">
        <v>166065</v>
      </c>
      <c r="C12" s="105">
        <v>18</v>
      </c>
      <c r="D12" s="128">
        <f t="shared" si="0"/>
        <v>2.7850843261643201E-3</v>
      </c>
      <c r="E12" s="119">
        <v>2</v>
      </c>
      <c r="F12" s="128">
        <f t="shared" si="1"/>
        <v>4.0428542551041032E-4</v>
      </c>
      <c r="G12" s="119">
        <v>2</v>
      </c>
      <c r="H12" s="128">
        <f t="shared" si="2"/>
        <v>5.6338028169014088E-3</v>
      </c>
      <c r="I12" s="88">
        <f t="shared" si="3"/>
        <v>22</v>
      </c>
      <c r="J12" s="128">
        <v>1.5E-3</v>
      </c>
      <c r="K12" s="194">
        <f t="shared" si="4"/>
        <v>1.3247824646975582E-4</v>
      </c>
    </row>
    <row r="13" spans="1:11" ht="16.5" thickBot="1" x14ac:dyDescent="0.3">
      <c r="A13" s="123">
        <v>2018</v>
      </c>
      <c r="B13" s="98">
        <v>547296</v>
      </c>
      <c r="C13" s="124">
        <v>1</v>
      </c>
      <c r="D13" s="264">
        <f t="shared" si="0"/>
        <v>1.5472690700912888E-4</v>
      </c>
      <c r="E13" s="125">
        <v>0</v>
      </c>
      <c r="F13" s="264">
        <f t="shared" si="1"/>
        <v>0</v>
      </c>
      <c r="G13" s="125">
        <v>0</v>
      </c>
      <c r="H13" s="264">
        <f t="shared" si="2"/>
        <v>0</v>
      </c>
      <c r="I13" s="99">
        <f t="shared" si="3"/>
        <v>1</v>
      </c>
      <c r="J13" s="100">
        <f>+I13/I14</f>
        <v>8.499787505312367E-5</v>
      </c>
      <c r="K13" s="265">
        <f>+I13/B13</f>
        <v>1.8271648248845232E-6</v>
      </c>
    </row>
    <row r="14" spans="1:11" ht="16.5" thickBot="1" x14ac:dyDescent="0.3">
      <c r="A14" s="26" t="s">
        <v>138</v>
      </c>
      <c r="B14" s="27">
        <f t="shared" ref="B14:J14" si="6">SUM(B5:B13)</f>
        <v>1069774</v>
      </c>
      <c r="C14" s="54">
        <f t="shared" si="6"/>
        <v>6463</v>
      </c>
      <c r="D14" s="266">
        <f t="shared" si="6"/>
        <v>1</v>
      </c>
      <c r="E14" s="116">
        <f t="shared" si="6"/>
        <v>4947</v>
      </c>
      <c r="F14" s="266">
        <f t="shared" si="6"/>
        <v>0.99999999999999989</v>
      </c>
      <c r="G14" s="54">
        <f t="shared" si="6"/>
        <v>355</v>
      </c>
      <c r="H14" s="266">
        <f t="shared" si="6"/>
        <v>0.99999999999999989</v>
      </c>
      <c r="I14" s="117">
        <f t="shared" si="6"/>
        <v>11765</v>
      </c>
      <c r="J14" s="267">
        <f t="shared" si="6"/>
        <v>0.99998499787505302</v>
      </c>
      <c r="K14" s="268">
        <v>1.1599999999999999E-2</v>
      </c>
    </row>
    <row r="15" spans="1:11" x14ac:dyDescent="0.25">
      <c r="A15" s="28"/>
    </row>
  </sheetData>
  <mergeCells count="8">
    <mergeCell ref="A1:K1"/>
    <mergeCell ref="A2:A4"/>
    <mergeCell ref="B2:B4"/>
    <mergeCell ref="C2:K2"/>
    <mergeCell ref="D3:D4"/>
    <mergeCell ref="F3:F4"/>
    <mergeCell ref="H3:H4"/>
    <mergeCell ref="J3:J4"/>
  </mergeCells>
  <printOptions horizontalCentered="1"/>
  <pageMargins left="0" right="0"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sqref="A1:I1"/>
    </sheetView>
  </sheetViews>
  <sheetFormatPr defaultColWidth="9.140625" defaultRowHeight="15.75" x14ac:dyDescent="0.25"/>
  <cols>
    <col min="1" max="5" width="21.7109375" style="1" customWidth="1"/>
    <col min="6" max="7" width="21.7109375" style="74" customWidth="1"/>
    <col min="8" max="9" width="21.7109375" style="1" customWidth="1"/>
    <col min="10" max="11" width="14.28515625" style="1" bestFit="1" customWidth="1"/>
    <col min="12" max="16384" width="9.140625" style="1"/>
  </cols>
  <sheetData>
    <row r="1" spans="1:9" ht="34.5" customHeight="1" thickBot="1" x14ac:dyDescent="0.3">
      <c r="A1" s="310" t="s">
        <v>310</v>
      </c>
      <c r="B1" s="310"/>
      <c r="C1" s="310"/>
      <c r="D1" s="310"/>
      <c r="E1" s="310"/>
      <c r="F1" s="310"/>
      <c r="G1" s="310"/>
      <c r="H1" s="310"/>
      <c r="I1" s="310"/>
    </row>
    <row r="2" spans="1:9" ht="16.5" thickBot="1" x14ac:dyDescent="0.3">
      <c r="A2" s="313" t="s">
        <v>152</v>
      </c>
      <c r="B2" s="322" t="s">
        <v>291</v>
      </c>
      <c r="C2" s="323"/>
      <c r="D2" s="323"/>
      <c r="E2" s="323"/>
      <c r="F2" s="323"/>
      <c r="G2" s="324"/>
      <c r="H2" s="315" t="s">
        <v>161</v>
      </c>
      <c r="I2" s="316"/>
    </row>
    <row r="3" spans="1:9" x14ac:dyDescent="0.25">
      <c r="A3" s="314"/>
      <c r="B3" s="132" t="s">
        <v>162</v>
      </c>
      <c r="C3" s="317" t="s">
        <v>163</v>
      </c>
      <c r="D3" s="133" t="s">
        <v>162</v>
      </c>
      <c r="E3" s="133" t="s">
        <v>142</v>
      </c>
      <c r="F3" s="133" t="s">
        <v>286</v>
      </c>
      <c r="G3" s="133" t="s">
        <v>286</v>
      </c>
      <c r="H3" s="319" t="s">
        <v>162</v>
      </c>
      <c r="I3" s="302" t="s">
        <v>164</v>
      </c>
    </row>
    <row r="4" spans="1:9" ht="16.5" thickBot="1" x14ac:dyDescent="0.3">
      <c r="A4" s="314"/>
      <c r="B4" s="134" t="s">
        <v>11</v>
      </c>
      <c r="C4" s="318"/>
      <c r="D4" s="135" t="s">
        <v>165</v>
      </c>
      <c r="E4" s="135" t="s">
        <v>166</v>
      </c>
      <c r="F4" s="135" t="s">
        <v>11</v>
      </c>
      <c r="G4" s="135" t="s">
        <v>190</v>
      </c>
      <c r="H4" s="320"/>
      <c r="I4" s="321"/>
    </row>
    <row r="5" spans="1:9" x14ac:dyDescent="0.25">
      <c r="A5" s="118" t="s">
        <v>250</v>
      </c>
      <c r="B5" s="129">
        <v>10685</v>
      </c>
      <c r="C5" s="129">
        <v>8516</v>
      </c>
      <c r="D5" s="130">
        <v>150835109</v>
      </c>
      <c r="E5" s="130">
        <v>825621804</v>
      </c>
      <c r="F5" s="130">
        <f>+B5+C5</f>
        <v>19201</v>
      </c>
      <c r="G5" s="130">
        <f>+D5+E5</f>
        <v>976456913</v>
      </c>
      <c r="H5" s="131">
        <f>+D5/$D$14</f>
        <v>8.1916382604180812E-2</v>
      </c>
      <c r="I5" s="131">
        <f>+E5/$E$14</f>
        <v>0.27129529314591089</v>
      </c>
    </row>
    <row r="6" spans="1:9" x14ac:dyDescent="0.25">
      <c r="A6" s="118">
        <v>2011</v>
      </c>
      <c r="B6" s="126">
        <v>5512</v>
      </c>
      <c r="C6" s="126">
        <v>2720</v>
      </c>
      <c r="D6" s="127">
        <v>69673864</v>
      </c>
      <c r="E6" s="127">
        <v>270256878</v>
      </c>
      <c r="F6" s="130">
        <f t="shared" ref="F6:F13" si="0">+B6+C6</f>
        <v>8232</v>
      </c>
      <c r="G6" s="130">
        <f t="shared" ref="G6:G13" si="1">+D6+E6</f>
        <v>339930742</v>
      </c>
      <c r="H6" s="128">
        <f t="shared" ref="H6:H13" si="2">+D6/$D$14</f>
        <v>3.7838875436723818E-2</v>
      </c>
      <c r="I6" s="128">
        <f t="shared" ref="I6:I14" si="3">+E6/$E$14</f>
        <v>8.8805090401547437E-2</v>
      </c>
    </row>
    <row r="7" spans="1:9" x14ac:dyDescent="0.25">
      <c r="A7" s="118">
        <f>+A6+1</f>
        <v>2012</v>
      </c>
      <c r="B7" s="126">
        <v>8650</v>
      </c>
      <c r="C7" s="126">
        <v>3147</v>
      </c>
      <c r="D7" s="127">
        <v>107586592</v>
      </c>
      <c r="E7" s="127">
        <v>315348824</v>
      </c>
      <c r="F7" s="130">
        <f t="shared" si="0"/>
        <v>11797</v>
      </c>
      <c r="G7" s="130">
        <f t="shared" si="1"/>
        <v>422935416</v>
      </c>
      <c r="H7" s="128">
        <f t="shared" si="2"/>
        <v>5.8428733812576072E-2</v>
      </c>
      <c r="I7" s="128">
        <f t="shared" si="3"/>
        <v>0.10362208366568074</v>
      </c>
    </row>
    <row r="8" spans="1:9" x14ac:dyDescent="0.25">
      <c r="A8" s="118">
        <f t="shared" ref="A8:A12" si="4">+A7+1</f>
        <v>2013</v>
      </c>
      <c r="B8" s="126">
        <v>13168</v>
      </c>
      <c r="C8" s="126">
        <v>3758</v>
      </c>
      <c r="D8" s="127">
        <v>180177951</v>
      </c>
      <c r="E8" s="127">
        <v>386039005</v>
      </c>
      <c r="F8" s="130">
        <f t="shared" si="0"/>
        <v>16926</v>
      </c>
      <c r="G8" s="130">
        <f t="shared" si="1"/>
        <v>566216956</v>
      </c>
      <c r="H8" s="128">
        <f t="shared" si="2"/>
        <v>9.7852058905949682E-2</v>
      </c>
      <c r="I8" s="128">
        <f t="shared" si="3"/>
        <v>0.12685053195037804</v>
      </c>
    </row>
    <row r="9" spans="1:9" x14ac:dyDescent="0.25">
      <c r="A9" s="118">
        <f t="shared" si="4"/>
        <v>2014</v>
      </c>
      <c r="B9" s="126">
        <v>21349</v>
      </c>
      <c r="C9" s="126">
        <v>4337</v>
      </c>
      <c r="D9" s="127">
        <v>247009467</v>
      </c>
      <c r="E9" s="127">
        <v>417921080</v>
      </c>
      <c r="F9" s="130">
        <f t="shared" si="0"/>
        <v>25686</v>
      </c>
      <c r="G9" s="130">
        <f t="shared" si="1"/>
        <v>664930547</v>
      </c>
      <c r="H9" s="128">
        <f t="shared" si="2"/>
        <v>0.13414729594306041</v>
      </c>
      <c r="I9" s="128">
        <f t="shared" si="3"/>
        <v>0.13732682610990696</v>
      </c>
    </row>
    <row r="10" spans="1:9" x14ac:dyDescent="0.25">
      <c r="A10" s="118">
        <f t="shared" si="4"/>
        <v>2015</v>
      </c>
      <c r="B10" s="126">
        <v>32217</v>
      </c>
      <c r="C10" s="126">
        <v>4288</v>
      </c>
      <c r="D10" s="127">
        <v>336774044</v>
      </c>
      <c r="E10" s="127">
        <v>385838076</v>
      </c>
      <c r="F10" s="130">
        <f t="shared" si="0"/>
        <v>36505</v>
      </c>
      <c r="G10" s="130">
        <f t="shared" si="1"/>
        <v>722612120</v>
      </c>
      <c r="H10" s="128">
        <f t="shared" si="2"/>
        <v>0.18289714922711542</v>
      </c>
      <c r="I10" s="128">
        <f t="shared" si="3"/>
        <v>0.12678450766214774</v>
      </c>
    </row>
    <row r="11" spans="1:9" x14ac:dyDescent="0.25">
      <c r="A11" s="118">
        <f t="shared" si="4"/>
        <v>2016</v>
      </c>
      <c r="B11" s="126">
        <v>42229</v>
      </c>
      <c r="C11" s="126">
        <v>3555</v>
      </c>
      <c r="D11" s="127">
        <v>385761554</v>
      </c>
      <c r="E11" s="127">
        <v>310275647</v>
      </c>
      <c r="F11" s="130">
        <f t="shared" si="0"/>
        <v>45784</v>
      </c>
      <c r="G11" s="130">
        <f t="shared" si="1"/>
        <v>696037201</v>
      </c>
      <c r="H11" s="128">
        <f t="shared" si="2"/>
        <v>0.20950156273926487</v>
      </c>
      <c r="I11" s="128">
        <f t="shared" si="3"/>
        <v>0.10195506247664719</v>
      </c>
    </row>
    <row r="12" spans="1:9" x14ac:dyDescent="0.25">
      <c r="A12" s="118">
        <f t="shared" si="4"/>
        <v>2017</v>
      </c>
      <c r="B12" s="126">
        <v>41222</v>
      </c>
      <c r="C12" s="126">
        <v>1456</v>
      </c>
      <c r="D12" s="127">
        <v>304534796</v>
      </c>
      <c r="E12" s="127">
        <v>127300993</v>
      </c>
      <c r="F12" s="130">
        <f t="shared" si="0"/>
        <v>42678</v>
      </c>
      <c r="G12" s="130">
        <f t="shared" si="1"/>
        <v>431835789</v>
      </c>
      <c r="H12" s="128">
        <f t="shared" si="2"/>
        <v>0.16538847640188434</v>
      </c>
      <c r="I12" s="128">
        <f t="shared" si="3"/>
        <v>4.1830484667893471E-2</v>
      </c>
    </row>
    <row r="13" spans="1:9" ht="16.5" thickBot="1" x14ac:dyDescent="0.3">
      <c r="A13" s="136">
        <v>2018</v>
      </c>
      <c r="B13" s="137">
        <v>9501</v>
      </c>
      <c r="C13" s="138">
        <v>64</v>
      </c>
      <c r="D13" s="139">
        <v>58976821</v>
      </c>
      <c r="E13" s="139">
        <v>4656551</v>
      </c>
      <c r="F13" s="130">
        <f t="shared" si="0"/>
        <v>9565</v>
      </c>
      <c r="G13" s="130">
        <f t="shared" si="1"/>
        <v>63633372</v>
      </c>
      <c r="H13" s="140">
        <f t="shared" si="2"/>
        <v>3.2029464929244592E-2</v>
      </c>
      <c r="I13" s="140">
        <f t="shared" si="3"/>
        <v>1.5301199198875378E-3</v>
      </c>
    </row>
    <row r="14" spans="1:9" ht="19.5" customHeight="1" thickBot="1" x14ac:dyDescent="0.3">
      <c r="A14" s="34" t="s">
        <v>138</v>
      </c>
      <c r="B14" s="35">
        <f>SUM(B5:B13)</f>
        <v>184533</v>
      </c>
      <c r="C14" s="35">
        <f>SUM(C5:C13)</f>
        <v>31841</v>
      </c>
      <c r="D14" s="46">
        <f>SUM(D5:D13)</f>
        <v>1841330198</v>
      </c>
      <c r="E14" s="35">
        <f>SUM(E5:E13)</f>
        <v>3043258858</v>
      </c>
      <c r="F14" s="35">
        <f>+B14+C14</f>
        <v>216374</v>
      </c>
      <c r="G14" s="35">
        <f>+D14+E14</f>
        <v>4884589056</v>
      </c>
      <c r="H14" s="38">
        <f>SUM(H5:H13)</f>
        <v>1</v>
      </c>
      <c r="I14" s="38">
        <f t="shared" si="3"/>
        <v>1</v>
      </c>
    </row>
    <row r="15" spans="1:9" ht="19.5" customHeight="1" thickBot="1" x14ac:dyDescent="0.3">
      <c r="A15" s="29" t="s">
        <v>167</v>
      </c>
      <c r="B15" s="30">
        <v>38771</v>
      </c>
      <c r="C15" s="30">
        <v>12486</v>
      </c>
      <c r="D15" s="30">
        <v>355901827</v>
      </c>
      <c r="E15" s="30">
        <v>1272934881</v>
      </c>
      <c r="F15" s="35">
        <f>+B15+C15</f>
        <v>51257</v>
      </c>
      <c r="G15" s="35">
        <f>+D15+E15</f>
        <v>1628836708</v>
      </c>
      <c r="H15" s="32"/>
    </row>
    <row r="16" spans="1:9" ht="19.5" customHeight="1" thickBot="1" x14ac:dyDescent="0.3">
      <c r="A16" s="29" t="s">
        <v>287</v>
      </c>
      <c r="B16" s="31">
        <f>+B15/B14</f>
        <v>0.21010334194967839</v>
      </c>
      <c r="C16" s="31">
        <f t="shared" ref="C16:G16" si="5">+C15/C14</f>
        <v>0.39213592537922803</v>
      </c>
      <c r="D16" s="31">
        <f t="shared" si="5"/>
        <v>0.19328517361338576</v>
      </c>
      <c r="E16" s="31">
        <f t="shared" si="5"/>
        <v>0.41828018594401145</v>
      </c>
      <c r="F16" s="31">
        <f t="shared" si="5"/>
        <v>0.23689075397228873</v>
      </c>
      <c r="G16" s="31">
        <f t="shared" si="5"/>
        <v>0.33346443054389874</v>
      </c>
    </row>
    <row r="17" spans="1:7" ht="16.5" thickBot="1" x14ac:dyDescent="0.3">
      <c r="A17" s="29" t="s">
        <v>288</v>
      </c>
      <c r="B17" s="31"/>
      <c r="C17" s="31"/>
      <c r="D17" s="235">
        <f>+D15/B15</f>
        <v>9179.5885326661682</v>
      </c>
      <c r="E17" s="235">
        <f>+E15/C15</f>
        <v>101948.97333012974</v>
      </c>
      <c r="F17" s="35"/>
      <c r="G17" s="35">
        <f>+G15/F15</f>
        <v>31777.839280488519</v>
      </c>
    </row>
    <row r="19" spans="1:7" x14ac:dyDescent="0.25">
      <c r="B19" s="41"/>
      <c r="D19" s="41"/>
      <c r="G19" s="41"/>
    </row>
    <row r="20" spans="1:7" x14ac:dyDescent="0.25">
      <c r="B20" s="41"/>
      <c r="D20" s="41"/>
    </row>
    <row r="21" spans="1:7" x14ac:dyDescent="0.25">
      <c r="D21" s="74"/>
    </row>
    <row r="22" spans="1:7" x14ac:dyDescent="0.25">
      <c r="B22" s="41"/>
      <c r="C22" s="85"/>
    </row>
    <row r="23" spans="1:7" x14ac:dyDescent="0.25">
      <c r="B23" s="84"/>
    </row>
  </sheetData>
  <mergeCells count="7">
    <mergeCell ref="A1:I1"/>
    <mergeCell ref="A2:A4"/>
    <mergeCell ref="H2:I2"/>
    <mergeCell ref="C3:C4"/>
    <mergeCell ref="H3:H4"/>
    <mergeCell ref="I3:I4"/>
    <mergeCell ref="B2:G2"/>
  </mergeCells>
  <printOptions horizontalCentered="1"/>
  <pageMargins left="0" right="0"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9"/>
  <sheetViews>
    <sheetView workbookViewId="0">
      <selection activeCell="H4" sqref="H4:I13"/>
    </sheetView>
  </sheetViews>
  <sheetFormatPr defaultColWidth="13" defaultRowHeight="15.75" x14ac:dyDescent="0.25"/>
  <cols>
    <col min="1" max="1" width="13.85546875" style="1" customWidth="1"/>
    <col min="2" max="5" width="13" style="1"/>
    <col min="6" max="7" width="15.42578125" style="1" customWidth="1"/>
    <col min="8" max="16384" width="13" style="1"/>
  </cols>
  <sheetData>
    <row r="1" spans="1:13" ht="35.25" customHeight="1" thickBot="1" x14ac:dyDescent="0.3">
      <c r="A1" s="310" t="s">
        <v>309</v>
      </c>
      <c r="B1" s="310"/>
      <c r="C1" s="310"/>
      <c r="D1" s="310"/>
      <c r="E1" s="310"/>
      <c r="F1" s="310"/>
      <c r="G1" s="310"/>
      <c r="H1" s="310"/>
      <c r="I1" s="310"/>
      <c r="J1" s="310"/>
      <c r="K1" s="310"/>
      <c r="L1" s="310"/>
      <c r="M1" s="310"/>
    </row>
    <row r="2" spans="1:13" ht="16.5" thickBot="1" x14ac:dyDescent="0.3">
      <c r="A2" s="325" t="s">
        <v>152</v>
      </c>
      <c r="B2" s="327" t="s">
        <v>292</v>
      </c>
      <c r="C2" s="328"/>
      <c r="D2" s="328"/>
      <c r="E2" s="328"/>
      <c r="F2" s="328"/>
      <c r="G2" s="328"/>
      <c r="H2" s="328"/>
      <c r="I2" s="329"/>
      <c r="J2" s="327" t="s">
        <v>161</v>
      </c>
      <c r="K2" s="328"/>
      <c r="L2" s="328"/>
      <c r="M2" s="329"/>
    </row>
    <row r="3" spans="1:13" ht="94.5" x14ac:dyDescent="0.25">
      <c r="A3" s="326"/>
      <c r="B3" s="236" t="s">
        <v>163</v>
      </c>
      <c r="C3" s="236" t="s">
        <v>168</v>
      </c>
      <c r="D3" s="236" t="s">
        <v>169</v>
      </c>
      <c r="E3" s="236" t="s">
        <v>170</v>
      </c>
      <c r="F3" s="236" t="s">
        <v>171</v>
      </c>
      <c r="G3" s="236" t="s">
        <v>172</v>
      </c>
      <c r="H3" s="237" t="s">
        <v>173</v>
      </c>
      <c r="I3" s="142" t="s">
        <v>174</v>
      </c>
      <c r="J3" s="141" t="s">
        <v>142</v>
      </c>
      <c r="K3" s="141" t="s">
        <v>144</v>
      </c>
      <c r="L3" s="141" t="s">
        <v>145</v>
      </c>
      <c r="M3" s="142" t="s">
        <v>175</v>
      </c>
    </row>
    <row r="4" spans="1:13" ht="31.5" x14ac:dyDescent="0.25">
      <c r="A4" s="118" t="s">
        <v>250</v>
      </c>
      <c r="B4" s="127">
        <v>2649</v>
      </c>
      <c r="C4" s="127">
        <v>3741</v>
      </c>
      <c r="D4" s="238">
        <v>309</v>
      </c>
      <c r="E4" s="127">
        <v>49221799</v>
      </c>
      <c r="F4" s="127">
        <v>303906390</v>
      </c>
      <c r="G4" s="127">
        <v>24033484</v>
      </c>
      <c r="H4" s="278">
        <v>5229</v>
      </c>
      <c r="I4" s="170">
        <v>350216219</v>
      </c>
      <c r="J4" s="143">
        <f>+E4/E13</f>
        <v>0.52430336907779207</v>
      </c>
      <c r="K4" s="143">
        <f t="shared" ref="K4:M4" si="0">+F4/F13</f>
        <v>0.84863272783856192</v>
      </c>
      <c r="L4" s="143">
        <f t="shared" si="0"/>
        <v>0.95073320850192256</v>
      </c>
      <c r="M4" s="143">
        <f t="shared" si="0"/>
        <v>0.64972664015904569</v>
      </c>
    </row>
    <row r="5" spans="1:13" x14ac:dyDescent="0.25">
      <c r="A5" s="118">
        <v>2011</v>
      </c>
      <c r="B5" s="238">
        <v>739</v>
      </c>
      <c r="C5" s="238">
        <v>414</v>
      </c>
      <c r="D5" s="238">
        <v>16</v>
      </c>
      <c r="E5" s="127">
        <v>9555108</v>
      </c>
      <c r="F5" s="127">
        <v>24087324</v>
      </c>
      <c r="G5" s="127">
        <v>640580</v>
      </c>
      <c r="H5" s="279">
        <v>776</v>
      </c>
      <c r="I5" s="170">
        <v>29632247</v>
      </c>
      <c r="J5" s="143">
        <f>+E5/$E$13</f>
        <v>0.10177960615178172</v>
      </c>
      <c r="K5" s="143">
        <f>+F5/$F$13</f>
        <v>6.7261802137333349E-2</v>
      </c>
      <c r="L5" s="143">
        <f>+G5/$G$13</f>
        <v>2.5340507381375152E-2</v>
      </c>
      <c r="M5" s="143">
        <f>+H5/$H$13</f>
        <v>9.6421471172962223E-2</v>
      </c>
    </row>
    <row r="6" spans="1:13" x14ac:dyDescent="0.25">
      <c r="A6" s="118">
        <f>+A5+1</f>
        <v>2012</v>
      </c>
      <c r="B6" s="238">
        <v>850</v>
      </c>
      <c r="C6" s="238">
        <v>309</v>
      </c>
      <c r="D6" s="238">
        <v>10</v>
      </c>
      <c r="E6" s="127">
        <v>10026103</v>
      </c>
      <c r="F6" s="127">
        <v>15350132</v>
      </c>
      <c r="G6" s="127">
        <v>226825</v>
      </c>
      <c r="H6" s="279">
        <v>725</v>
      </c>
      <c r="I6" s="170">
        <v>20528970</v>
      </c>
      <c r="J6" s="143">
        <f t="shared" ref="J6:J11" si="1">+E6/$E$13</f>
        <v>0.10679657567211143</v>
      </c>
      <c r="K6" s="143">
        <f t="shared" ref="K6:K11" si="2">+F6/$F$13</f>
        <v>4.2863937121697247E-2</v>
      </c>
      <c r="L6" s="143">
        <f t="shared" ref="L6:L11" si="3">+G6/$G$13</f>
        <v>8.9729004757882203E-3</v>
      </c>
      <c r="M6" s="143">
        <f t="shared" ref="M6:M11" si="4">+H6/$H$13</f>
        <v>9.0084493041749508E-2</v>
      </c>
    </row>
    <row r="7" spans="1:13" x14ac:dyDescent="0.25">
      <c r="A7" s="118">
        <f t="shared" ref="A7:A11" si="5">+A6+1</f>
        <v>2013</v>
      </c>
      <c r="B7" s="238">
        <v>916</v>
      </c>
      <c r="C7" s="238">
        <v>235</v>
      </c>
      <c r="D7" s="238">
        <v>8</v>
      </c>
      <c r="E7" s="127">
        <v>11785261</v>
      </c>
      <c r="F7" s="127">
        <v>6866977</v>
      </c>
      <c r="G7" s="127">
        <v>289083</v>
      </c>
      <c r="H7" s="279">
        <v>606</v>
      </c>
      <c r="I7" s="170">
        <v>12366955</v>
      </c>
      <c r="J7" s="143">
        <f t="shared" si="1"/>
        <v>0.1255348681538663</v>
      </c>
      <c r="K7" s="143">
        <f t="shared" si="2"/>
        <v>1.9175448806833788E-2</v>
      </c>
      <c r="L7" s="143">
        <f t="shared" si="3"/>
        <v>1.1435745567033114E-2</v>
      </c>
      <c r="M7" s="143">
        <f t="shared" si="4"/>
        <v>7.5298210735586485E-2</v>
      </c>
    </row>
    <row r="8" spans="1:13" x14ac:dyDescent="0.25">
      <c r="A8" s="118">
        <f t="shared" si="5"/>
        <v>2014</v>
      </c>
      <c r="B8" s="238">
        <v>705</v>
      </c>
      <c r="C8" s="238">
        <v>158</v>
      </c>
      <c r="D8" s="238">
        <v>3</v>
      </c>
      <c r="E8" s="127">
        <v>7638281</v>
      </c>
      <c r="F8" s="127">
        <v>5991248</v>
      </c>
      <c r="G8" s="127">
        <v>30155</v>
      </c>
      <c r="H8" s="279">
        <v>423</v>
      </c>
      <c r="I8" s="170">
        <v>9146834</v>
      </c>
      <c r="J8" s="143">
        <f t="shared" si="1"/>
        <v>8.1361846653814643E-2</v>
      </c>
      <c r="K8" s="143">
        <f t="shared" si="2"/>
        <v>1.6730050109829309E-2</v>
      </c>
      <c r="L8" s="143">
        <f t="shared" si="3"/>
        <v>1.1928923789149952E-3</v>
      </c>
      <c r="M8" s="143">
        <f t="shared" si="4"/>
        <v>5.2559642147117294E-2</v>
      </c>
    </row>
    <row r="9" spans="1:13" x14ac:dyDescent="0.25">
      <c r="A9" s="118">
        <f t="shared" si="5"/>
        <v>2015</v>
      </c>
      <c r="B9" s="238">
        <v>445</v>
      </c>
      <c r="C9" s="238">
        <v>69</v>
      </c>
      <c r="D9" s="238">
        <v>5</v>
      </c>
      <c r="E9" s="127">
        <v>4459183</v>
      </c>
      <c r="F9" s="127">
        <v>1672907</v>
      </c>
      <c r="G9" s="127">
        <v>38475</v>
      </c>
      <c r="H9" s="279">
        <v>228</v>
      </c>
      <c r="I9" s="170">
        <v>4357258</v>
      </c>
      <c r="J9" s="143">
        <f t="shared" si="1"/>
        <v>4.7498561973210611E-2</v>
      </c>
      <c r="K9" s="143">
        <f t="shared" si="2"/>
        <v>4.6714504121819394E-3</v>
      </c>
      <c r="L9" s="143">
        <f t="shared" si="3"/>
        <v>1.5220207023297775E-3</v>
      </c>
      <c r="M9" s="143">
        <f t="shared" si="4"/>
        <v>2.8330019880715707E-2</v>
      </c>
    </row>
    <row r="10" spans="1:13" x14ac:dyDescent="0.25">
      <c r="A10" s="118">
        <f t="shared" si="5"/>
        <v>2016</v>
      </c>
      <c r="B10" s="238">
        <v>140</v>
      </c>
      <c r="C10" s="238">
        <v>19</v>
      </c>
      <c r="D10" s="238">
        <v>2</v>
      </c>
      <c r="E10" s="127">
        <v>938187</v>
      </c>
      <c r="F10" s="127">
        <v>218419</v>
      </c>
      <c r="G10" s="127">
        <v>11879</v>
      </c>
      <c r="H10" s="279">
        <v>54</v>
      </c>
      <c r="I10" s="170">
        <v>556231</v>
      </c>
      <c r="J10" s="143">
        <f t="shared" si="1"/>
        <v>9.9934300435663981E-3</v>
      </c>
      <c r="K10" s="143">
        <f t="shared" si="2"/>
        <v>6.0991646731011764E-4</v>
      </c>
      <c r="L10" s="143">
        <f t="shared" si="3"/>
        <v>4.6991771079858159E-4</v>
      </c>
      <c r="M10" s="143">
        <f t="shared" si="4"/>
        <v>6.7097415506958248E-3</v>
      </c>
    </row>
    <row r="11" spans="1:13" x14ac:dyDescent="0.25">
      <c r="A11" s="118">
        <f t="shared" si="5"/>
        <v>2017</v>
      </c>
      <c r="B11" s="238">
        <v>18</v>
      </c>
      <c r="C11" s="238">
        <v>2</v>
      </c>
      <c r="D11" s="238">
        <v>2</v>
      </c>
      <c r="E11" s="127">
        <v>191258</v>
      </c>
      <c r="F11" s="127">
        <v>19577</v>
      </c>
      <c r="G11" s="127">
        <v>8413</v>
      </c>
      <c r="H11" s="279">
        <v>7</v>
      </c>
      <c r="I11" s="170">
        <v>120461</v>
      </c>
      <c r="J11" s="143">
        <f t="shared" si="1"/>
        <v>2.0372521078126453E-3</v>
      </c>
      <c r="K11" s="143">
        <f t="shared" si="2"/>
        <v>5.4667106252341476E-5</v>
      </c>
      <c r="L11" s="143">
        <f t="shared" si="3"/>
        <v>3.3280728183756773E-4</v>
      </c>
      <c r="M11" s="143">
        <f t="shared" si="4"/>
        <v>8.6978131212723663E-4</v>
      </c>
    </row>
    <row r="12" spans="1:13" ht="16.5" thickBot="1" x14ac:dyDescent="0.3">
      <c r="A12" s="136">
        <v>2018</v>
      </c>
      <c r="B12" s="139">
        <v>1</v>
      </c>
      <c r="C12" s="139">
        <v>0</v>
      </c>
      <c r="D12" s="139">
        <v>0</v>
      </c>
      <c r="E12" s="239">
        <v>65199</v>
      </c>
      <c r="F12" s="239">
        <v>0</v>
      </c>
      <c r="G12" s="239">
        <v>0</v>
      </c>
      <c r="H12" s="280">
        <v>0</v>
      </c>
      <c r="I12" s="281">
        <v>45899</v>
      </c>
      <c r="J12" s="146">
        <f>+E12/E13</f>
        <v>6.9449016604417415E-4</v>
      </c>
      <c r="K12" s="146">
        <f t="shared" ref="K12:M12" si="6">+F12/F13</f>
        <v>0</v>
      </c>
      <c r="L12" s="146">
        <f t="shared" si="6"/>
        <v>0</v>
      </c>
      <c r="M12" s="146">
        <f t="shared" si="6"/>
        <v>0</v>
      </c>
    </row>
    <row r="13" spans="1:13" ht="16.5" thickBot="1" x14ac:dyDescent="0.3">
      <c r="A13" s="34" t="s">
        <v>138</v>
      </c>
      <c r="B13" s="147">
        <v>6463</v>
      </c>
      <c r="C13" s="147">
        <v>4947</v>
      </c>
      <c r="D13" s="148">
        <v>355</v>
      </c>
      <c r="E13" s="147">
        <f>SUM(E4:E12)</f>
        <v>93880379</v>
      </c>
      <c r="F13" s="147">
        <f t="shared" ref="F13:G13" si="7">SUM(F4:F12)</f>
        <v>358112974</v>
      </c>
      <c r="G13" s="147">
        <f t="shared" si="7"/>
        <v>25278894</v>
      </c>
      <c r="H13" s="282">
        <v>8048</v>
      </c>
      <c r="I13" s="283">
        <v>426971074</v>
      </c>
      <c r="J13" s="149">
        <f>SUM(J4:J12)</f>
        <v>1</v>
      </c>
      <c r="K13" s="149">
        <f>SUM(K4:K12)</f>
        <v>1</v>
      </c>
      <c r="L13" s="149">
        <f t="shared" ref="L13:M13" si="8">SUM(L4:L12)</f>
        <v>1</v>
      </c>
      <c r="M13" s="150">
        <f t="shared" si="8"/>
        <v>0.99999999999999989</v>
      </c>
    </row>
    <row r="15" spans="1:13" x14ac:dyDescent="0.25">
      <c r="D15" s="41"/>
      <c r="G15" s="41"/>
    </row>
    <row r="16" spans="1:13" x14ac:dyDescent="0.25">
      <c r="E16" s="41"/>
      <c r="F16" s="2"/>
      <c r="G16" s="75"/>
    </row>
    <row r="17" spans="1:60" customFormat="1" ht="15" x14ac:dyDescent="0.25">
      <c r="A17" s="49"/>
      <c r="B17" s="44"/>
      <c r="C17" s="44"/>
      <c r="D17" s="44"/>
      <c r="E17" s="44"/>
      <c r="F17" s="44"/>
      <c r="G17" s="83"/>
      <c r="H17" s="44"/>
      <c r="I17" s="44"/>
      <c r="J17" s="44"/>
      <c r="K17" s="45"/>
      <c r="L17" s="45"/>
      <c r="M17" s="45"/>
      <c r="N17" s="45"/>
      <c r="O17" s="45"/>
      <c r="P17" s="50"/>
      <c r="X17" s="47"/>
      <c r="Y17" s="47"/>
      <c r="Z17" s="47"/>
      <c r="AA17" s="47"/>
      <c r="AB17" s="47"/>
      <c r="AC17" s="47"/>
      <c r="AD17" s="47"/>
      <c r="AE17" s="47"/>
      <c r="AF17" s="47"/>
      <c r="AG17" s="47"/>
      <c r="AH17" s="47"/>
      <c r="AI17" s="47"/>
      <c r="AJ17" s="47"/>
      <c r="AK17" s="47"/>
      <c r="AL17" s="47"/>
      <c r="AM17" s="47"/>
      <c r="AN17" s="47"/>
      <c r="AO17" s="47"/>
      <c r="AP17" s="47"/>
      <c r="AQ17" s="47"/>
      <c r="AR17" s="47"/>
      <c r="AS17" s="47"/>
      <c r="AT17" s="48"/>
      <c r="AU17" s="48"/>
      <c r="AV17" s="51"/>
      <c r="AW17" s="51"/>
      <c r="AX17" s="48"/>
      <c r="AY17" s="48"/>
      <c r="AZ17" s="47"/>
      <c r="BA17" s="52"/>
      <c r="BB17" s="52"/>
      <c r="BC17" s="52"/>
      <c r="BD17" s="48"/>
      <c r="BE17" s="53"/>
      <c r="BF17" s="53"/>
      <c r="BG17" s="48"/>
      <c r="BH17" s="48"/>
    </row>
    <row r="18" spans="1:60" s="14" customFormat="1" x14ac:dyDescent="0.25"/>
    <row r="19" spans="1:60" s="14" customFormat="1" x14ac:dyDescent="0.25">
      <c r="E19" s="74"/>
    </row>
  </sheetData>
  <mergeCells count="4">
    <mergeCell ref="A2:A3"/>
    <mergeCell ref="B2:I2"/>
    <mergeCell ref="J2:M2"/>
    <mergeCell ref="A1:M1"/>
  </mergeCells>
  <pageMargins left="0" right="0"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workbookViewId="0">
      <selection activeCell="A2" sqref="A2:A4"/>
    </sheetView>
  </sheetViews>
  <sheetFormatPr defaultColWidth="9.140625" defaultRowHeight="15.75" x14ac:dyDescent="0.25"/>
  <cols>
    <col min="1" max="1" width="13.140625" style="1" customWidth="1"/>
    <col min="2" max="5" width="11.28515625" style="1" customWidth="1"/>
    <col min="6" max="9" width="12.28515625" style="1" customWidth="1"/>
    <col min="10" max="10" width="17.7109375" style="1" customWidth="1"/>
    <col min="11" max="11" width="12.28515625" style="1" customWidth="1"/>
    <col min="12" max="13" width="10.85546875" style="1" customWidth="1"/>
    <col min="14" max="14" width="15" style="1" customWidth="1"/>
    <col min="15" max="16384" width="9.140625" style="1"/>
  </cols>
  <sheetData>
    <row r="1" spans="1:14" ht="34.5" customHeight="1" thickBot="1" x14ac:dyDescent="0.3">
      <c r="A1" s="330" t="s">
        <v>308</v>
      </c>
      <c r="B1" s="330"/>
      <c r="C1" s="330"/>
      <c r="D1" s="330"/>
      <c r="E1" s="330"/>
      <c r="F1" s="330"/>
      <c r="G1" s="330"/>
      <c r="H1" s="330"/>
      <c r="I1" s="330"/>
      <c r="J1" s="330"/>
      <c r="K1" s="330"/>
      <c r="L1" s="330"/>
      <c r="M1" s="330"/>
      <c r="N1" s="330"/>
    </row>
    <row r="2" spans="1:14" ht="16.5" thickBot="1" x14ac:dyDescent="0.3">
      <c r="A2" s="331" t="s">
        <v>152</v>
      </c>
      <c r="B2" s="333" t="s">
        <v>293</v>
      </c>
      <c r="C2" s="304"/>
      <c r="D2" s="304"/>
      <c r="E2" s="334"/>
      <c r="F2" s="335" t="s">
        <v>294</v>
      </c>
      <c r="G2" s="336"/>
      <c r="H2" s="336"/>
      <c r="I2" s="336"/>
      <c r="J2" s="336"/>
      <c r="K2" s="337"/>
      <c r="L2" s="338" t="s">
        <v>176</v>
      </c>
      <c r="M2" s="340" t="s">
        <v>177</v>
      </c>
      <c r="N2" s="340" t="s">
        <v>178</v>
      </c>
    </row>
    <row r="3" spans="1:14" ht="16.5" thickBot="1" x14ac:dyDescent="0.3">
      <c r="A3" s="332"/>
      <c r="B3" s="342" t="s">
        <v>179</v>
      </c>
      <c r="C3" s="343"/>
      <c r="D3" s="344" t="s">
        <v>180</v>
      </c>
      <c r="E3" s="345"/>
      <c r="F3" s="344" t="s">
        <v>179</v>
      </c>
      <c r="G3" s="346"/>
      <c r="H3" s="346"/>
      <c r="I3" s="347" t="s">
        <v>180</v>
      </c>
      <c r="J3" s="346"/>
      <c r="K3" s="348"/>
      <c r="L3" s="339"/>
      <c r="M3" s="341"/>
      <c r="N3" s="341"/>
    </row>
    <row r="4" spans="1:14" ht="31.5" x14ac:dyDescent="0.25">
      <c r="A4" s="332"/>
      <c r="B4" s="82" t="s">
        <v>181</v>
      </c>
      <c r="C4" s="78" t="s">
        <v>142</v>
      </c>
      <c r="D4" s="151" t="s">
        <v>181</v>
      </c>
      <c r="E4" s="151" t="s">
        <v>142</v>
      </c>
      <c r="F4" s="151" t="s">
        <v>142</v>
      </c>
      <c r="G4" s="151" t="s">
        <v>144</v>
      </c>
      <c r="H4" s="151" t="s">
        <v>145</v>
      </c>
      <c r="I4" s="151" t="s">
        <v>142</v>
      </c>
      <c r="J4" s="151" t="s">
        <v>144</v>
      </c>
      <c r="K4" s="151" t="s">
        <v>145</v>
      </c>
      <c r="L4" s="339"/>
      <c r="M4" s="341"/>
      <c r="N4" s="341"/>
    </row>
    <row r="5" spans="1:14" ht="31.5" x14ac:dyDescent="0.25">
      <c r="A5" s="118" t="s">
        <v>250</v>
      </c>
      <c r="B5" s="152">
        <v>2543</v>
      </c>
      <c r="C5" s="152">
        <v>1078</v>
      </c>
      <c r="D5" s="152">
        <v>8089</v>
      </c>
      <c r="E5" s="152">
        <v>4939</v>
      </c>
      <c r="F5" s="152">
        <v>409</v>
      </c>
      <c r="G5" s="152">
        <v>832</v>
      </c>
      <c r="H5" s="152">
        <v>162</v>
      </c>
      <c r="I5" s="152">
        <v>1350</v>
      </c>
      <c r="J5" s="152">
        <v>1791</v>
      </c>
      <c r="K5" s="152">
        <v>240</v>
      </c>
      <c r="L5" s="152">
        <f>+B5+C5+F5+G5+H5</f>
        <v>5024</v>
      </c>
      <c r="M5" s="152">
        <f>+D5+E5+I5+J5+K5</f>
        <v>16409</v>
      </c>
      <c r="N5" s="152">
        <f>+L5-M5</f>
        <v>-11385</v>
      </c>
    </row>
    <row r="6" spans="1:14" x14ac:dyDescent="0.25">
      <c r="A6" s="118">
        <v>2011</v>
      </c>
      <c r="B6" s="119">
        <v>1238</v>
      </c>
      <c r="C6" s="119">
        <v>382</v>
      </c>
      <c r="D6" s="119">
        <v>4605</v>
      </c>
      <c r="E6" s="119">
        <v>1487</v>
      </c>
      <c r="F6" s="119">
        <v>127</v>
      </c>
      <c r="G6" s="119">
        <v>163</v>
      </c>
      <c r="H6" s="119">
        <v>7</v>
      </c>
      <c r="I6" s="119">
        <v>289</v>
      </c>
      <c r="J6" s="119">
        <v>86</v>
      </c>
      <c r="K6" s="119">
        <v>8</v>
      </c>
      <c r="L6" s="88">
        <f>+B6+C6+F6+G6+H6</f>
        <v>1917</v>
      </c>
      <c r="M6" s="88">
        <f>+D6+E6+I6+J6+K6</f>
        <v>6475</v>
      </c>
      <c r="N6" s="88">
        <f t="shared" ref="N6:N14" si="0">+L6-M6</f>
        <v>-4558</v>
      </c>
    </row>
    <row r="7" spans="1:14" x14ac:dyDescent="0.25">
      <c r="A7" s="118">
        <f>+A6+1</f>
        <v>2012</v>
      </c>
      <c r="B7" s="119">
        <v>1908</v>
      </c>
      <c r="C7" s="119">
        <v>447</v>
      </c>
      <c r="D7" s="119">
        <v>7305</v>
      </c>
      <c r="E7" s="119">
        <v>1535</v>
      </c>
      <c r="F7" s="119">
        <v>202</v>
      </c>
      <c r="G7" s="119">
        <v>178</v>
      </c>
      <c r="H7" s="119">
        <v>6</v>
      </c>
      <c r="I7" s="119">
        <v>301</v>
      </c>
      <c r="J7" s="119">
        <v>81</v>
      </c>
      <c r="K7" s="119">
        <v>8</v>
      </c>
      <c r="L7" s="88">
        <f t="shared" ref="L7:L12" si="1">+B7+C7+F7+G7+H7</f>
        <v>2741</v>
      </c>
      <c r="M7" s="88">
        <f t="shared" ref="M7:M12" si="2">+D7+E7+I7+J7+K7</f>
        <v>9230</v>
      </c>
      <c r="N7" s="88">
        <f t="shared" si="0"/>
        <v>-6489</v>
      </c>
    </row>
    <row r="8" spans="1:14" x14ac:dyDescent="0.25">
      <c r="A8" s="118">
        <f t="shared" ref="A8:A12" si="3">+A7+1</f>
        <v>2013</v>
      </c>
      <c r="B8" s="119">
        <v>3033</v>
      </c>
      <c r="C8" s="119">
        <v>668</v>
      </c>
      <c r="D8" s="119">
        <v>10959</v>
      </c>
      <c r="E8" s="119">
        <v>1684</v>
      </c>
      <c r="F8" s="119">
        <v>313</v>
      </c>
      <c r="G8" s="119">
        <v>138</v>
      </c>
      <c r="H8" s="119">
        <v>2</v>
      </c>
      <c r="I8" s="119">
        <v>266</v>
      </c>
      <c r="J8" s="119">
        <v>45</v>
      </c>
      <c r="K8" s="119">
        <v>3</v>
      </c>
      <c r="L8" s="88">
        <f t="shared" si="1"/>
        <v>4154</v>
      </c>
      <c r="M8" s="88">
        <f t="shared" si="2"/>
        <v>12957</v>
      </c>
      <c r="N8" s="88">
        <f t="shared" si="0"/>
        <v>-8803</v>
      </c>
    </row>
    <row r="9" spans="1:14" x14ac:dyDescent="0.25">
      <c r="A9" s="118">
        <f t="shared" si="3"/>
        <v>2014</v>
      </c>
      <c r="B9" s="119">
        <v>5455</v>
      </c>
      <c r="C9" s="119">
        <v>1030</v>
      </c>
      <c r="D9" s="119">
        <v>17151</v>
      </c>
      <c r="E9" s="119">
        <v>1486</v>
      </c>
      <c r="F9" s="119">
        <v>345</v>
      </c>
      <c r="G9" s="119">
        <v>110</v>
      </c>
      <c r="H9" s="119">
        <v>4</v>
      </c>
      <c r="I9" s="119">
        <v>151</v>
      </c>
      <c r="J9" s="119">
        <v>37</v>
      </c>
      <c r="K9" s="119">
        <v>5</v>
      </c>
      <c r="L9" s="88">
        <f t="shared" si="1"/>
        <v>6944</v>
      </c>
      <c r="M9" s="88">
        <f t="shared" si="2"/>
        <v>18830</v>
      </c>
      <c r="N9" s="88">
        <f t="shared" si="0"/>
        <v>-11886</v>
      </c>
    </row>
    <row r="10" spans="1:14" x14ac:dyDescent="0.25">
      <c r="A10" s="118">
        <f t="shared" si="3"/>
        <v>2015</v>
      </c>
      <c r="B10" s="119">
        <v>11111</v>
      </c>
      <c r="C10" s="119">
        <v>1789</v>
      </c>
      <c r="D10" s="119">
        <v>23534</v>
      </c>
      <c r="E10" s="119">
        <v>1044</v>
      </c>
      <c r="F10" s="119">
        <v>328</v>
      </c>
      <c r="G10" s="119">
        <v>59</v>
      </c>
      <c r="H10" s="119">
        <v>5</v>
      </c>
      <c r="I10" s="119">
        <v>63</v>
      </c>
      <c r="J10" s="119">
        <v>16</v>
      </c>
      <c r="K10" s="119">
        <v>3</v>
      </c>
      <c r="L10" s="88">
        <f t="shared" si="1"/>
        <v>13292</v>
      </c>
      <c r="M10" s="88">
        <f t="shared" si="2"/>
        <v>24660</v>
      </c>
      <c r="N10" s="88">
        <f t="shared" si="0"/>
        <v>-11368</v>
      </c>
    </row>
    <row r="11" spans="1:14" x14ac:dyDescent="0.25">
      <c r="A11" s="118">
        <f t="shared" si="3"/>
        <v>2016</v>
      </c>
      <c r="B11" s="119">
        <v>24554</v>
      </c>
      <c r="C11" s="119">
        <v>2787</v>
      </c>
      <c r="D11" s="119">
        <v>25583</v>
      </c>
      <c r="E11" s="119">
        <v>601</v>
      </c>
      <c r="F11" s="119">
        <v>135</v>
      </c>
      <c r="G11" s="119">
        <v>23</v>
      </c>
      <c r="H11" s="119">
        <v>1</v>
      </c>
      <c r="I11" s="119">
        <v>16</v>
      </c>
      <c r="J11" s="119">
        <v>5</v>
      </c>
      <c r="K11" s="119">
        <v>2</v>
      </c>
      <c r="L11" s="88">
        <f t="shared" si="1"/>
        <v>27500</v>
      </c>
      <c r="M11" s="88">
        <f t="shared" si="2"/>
        <v>26207</v>
      </c>
      <c r="N11" s="88">
        <f t="shared" si="0"/>
        <v>1293</v>
      </c>
    </row>
    <row r="12" spans="1:14" x14ac:dyDescent="0.25">
      <c r="A12" s="118">
        <f t="shared" si="3"/>
        <v>2017</v>
      </c>
      <c r="B12" s="119">
        <v>47109</v>
      </c>
      <c r="C12" s="119">
        <v>1540</v>
      </c>
      <c r="D12" s="119">
        <v>15357</v>
      </c>
      <c r="E12" s="119">
        <v>158</v>
      </c>
      <c r="F12" s="119">
        <v>24</v>
      </c>
      <c r="G12" s="119">
        <v>2</v>
      </c>
      <c r="H12" s="119">
        <v>2</v>
      </c>
      <c r="I12" s="119">
        <v>8</v>
      </c>
      <c r="J12" s="119">
        <v>0</v>
      </c>
      <c r="K12" s="119">
        <v>0</v>
      </c>
      <c r="L12" s="88">
        <f t="shared" si="1"/>
        <v>48677</v>
      </c>
      <c r="M12" s="88">
        <f t="shared" si="2"/>
        <v>15523</v>
      </c>
      <c r="N12" s="88">
        <f t="shared" si="0"/>
        <v>33154</v>
      </c>
    </row>
    <row r="13" spans="1:14" ht="16.5" thickBot="1" x14ac:dyDescent="0.3">
      <c r="A13" s="136">
        <v>2018</v>
      </c>
      <c r="B13" s="153">
        <v>11491</v>
      </c>
      <c r="C13" s="153">
        <v>71</v>
      </c>
      <c r="D13" s="153">
        <v>1990</v>
      </c>
      <c r="E13" s="153">
        <v>7</v>
      </c>
      <c r="F13" s="153">
        <v>1</v>
      </c>
      <c r="G13" s="153">
        <v>0</v>
      </c>
      <c r="H13" s="153">
        <v>0</v>
      </c>
      <c r="I13" s="153">
        <v>0</v>
      </c>
      <c r="J13" s="153">
        <v>0</v>
      </c>
      <c r="K13" s="153">
        <v>0</v>
      </c>
      <c r="L13" s="145">
        <f>+B13+C13+F13+G13+H13</f>
        <v>11563</v>
      </c>
      <c r="M13" s="145">
        <f>+D13+E13+I13+J13</f>
        <v>1997</v>
      </c>
      <c r="N13" s="145">
        <f t="shared" si="0"/>
        <v>9566</v>
      </c>
    </row>
    <row r="14" spans="1:14" ht="16.5" thickBot="1" x14ac:dyDescent="0.3">
      <c r="A14" s="34" t="s">
        <v>138</v>
      </c>
      <c r="B14" s="35">
        <v>108442</v>
      </c>
      <c r="C14" s="35">
        <v>9792</v>
      </c>
      <c r="D14" s="35">
        <v>114573</v>
      </c>
      <c r="E14" s="35">
        <v>12941</v>
      </c>
      <c r="F14" s="35">
        <v>1884</v>
      </c>
      <c r="G14" s="35">
        <v>1505</v>
      </c>
      <c r="H14" s="35">
        <v>189</v>
      </c>
      <c r="I14" s="35">
        <v>2444</v>
      </c>
      <c r="J14" s="35">
        <v>2061</v>
      </c>
      <c r="K14" s="35">
        <v>269</v>
      </c>
      <c r="L14" s="35">
        <f>SUM(L5:L13)</f>
        <v>121812</v>
      </c>
      <c r="M14" s="35">
        <f>SUM(M5:M13)</f>
        <v>132288</v>
      </c>
      <c r="N14" s="35">
        <f t="shared" si="0"/>
        <v>-10476</v>
      </c>
    </row>
    <row r="16" spans="1:14" x14ac:dyDescent="0.25">
      <c r="N16" s="41"/>
    </row>
    <row r="17" spans="4:13" x14ac:dyDescent="0.25">
      <c r="L17" s="41"/>
    </row>
    <row r="19" spans="4:13" x14ac:dyDescent="0.25">
      <c r="D19" s="41"/>
      <c r="L19" s="41"/>
      <c r="M19" s="41"/>
    </row>
    <row r="20" spans="4:13" x14ac:dyDescent="0.25">
      <c r="M20" s="74"/>
    </row>
  </sheetData>
  <mergeCells count="11">
    <mergeCell ref="A1:N1"/>
    <mergeCell ref="A2:A4"/>
    <mergeCell ref="B2:E2"/>
    <mergeCell ref="F2:K2"/>
    <mergeCell ref="L2:L4"/>
    <mergeCell ref="M2:M4"/>
    <mergeCell ref="N2:N4"/>
    <mergeCell ref="B3:C3"/>
    <mergeCell ref="D3:E3"/>
    <mergeCell ref="F3:H3"/>
    <mergeCell ref="I3:K3"/>
  </mergeCells>
  <printOptions horizontalCentered="1"/>
  <pageMargins left="0" right="0"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Normal="100" workbookViewId="0">
      <selection activeCell="A14" sqref="A14"/>
    </sheetView>
  </sheetViews>
  <sheetFormatPr defaultColWidth="9.140625" defaultRowHeight="15.75" x14ac:dyDescent="0.25"/>
  <cols>
    <col min="1" max="1" width="22.28515625" style="1" customWidth="1"/>
    <col min="2" max="5" width="16.85546875" style="1" customWidth="1"/>
    <col min="6" max="6" width="18.7109375" style="1" customWidth="1"/>
    <col min="7" max="7" width="19.140625" style="1" customWidth="1"/>
    <col min="8" max="8" width="25" style="1" customWidth="1"/>
    <col min="9" max="16384" width="9.140625" style="1"/>
  </cols>
  <sheetData>
    <row r="1" spans="1:8" ht="34.5" customHeight="1" thickBot="1" x14ac:dyDescent="0.3">
      <c r="A1" s="351" t="s">
        <v>307</v>
      </c>
      <c r="B1" s="351"/>
      <c r="C1" s="351"/>
      <c r="D1" s="351"/>
      <c r="E1" s="351"/>
      <c r="F1" s="351"/>
      <c r="G1" s="351"/>
      <c r="H1" s="351"/>
    </row>
    <row r="2" spans="1:8" ht="63.75" customHeight="1" thickBot="1" x14ac:dyDescent="0.3">
      <c r="A2" s="4" t="s">
        <v>182</v>
      </c>
      <c r="B2" s="349" t="s">
        <v>183</v>
      </c>
      <c r="C2" s="350"/>
      <c r="D2" s="80" t="s">
        <v>184</v>
      </c>
      <c r="E2" s="80" t="s">
        <v>185</v>
      </c>
      <c r="F2" s="80" t="s">
        <v>186</v>
      </c>
      <c r="G2" s="233" t="s">
        <v>187</v>
      </c>
      <c r="H2" s="340" t="s">
        <v>188</v>
      </c>
    </row>
    <row r="3" spans="1:8" ht="16.5" thickBot="1" x14ac:dyDescent="0.3">
      <c r="A3" s="167"/>
      <c r="B3" s="168" t="s">
        <v>11</v>
      </c>
      <c r="C3" s="168" t="s">
        <v>189</v>
      </c>
      <c r="D3" s="168" t="s">
        <v>11</v>
      </c>
      <c r="E3" s="168" t="s">
        <v>11</v>
      </c>
      <c r="F3" s="168" t="s">
        <v>11</v>
      </c>
      <c r="G3" s="257" t="s">
        <v>190</v>
      </c>
      <c r="H3" s="352"/>
    </row>
    <row r="4" spans="1:8" x14ac:dyDescent="0.25">
      <c r="A4" s="154" t="s">
        <v>191</v>
      </c>
      <c r="B4" s="155">
        <v>6827</v>
      </c>
      <c r="C4" s="155">
        <v>178024301</v>
      </c>
      <c r="D4" s="155">
        <v>3954</v>
      </c>
      <c r="E4" s="156">
        <v>4130</v>
      </c>
      <c r="F4" s="156">
        <f>+D4-E4</f>
        <v>-176</v>
      </c>
      <c r="G4" s="156">
        <v>42257990</v>
      </c>
      <c r="H4" s="258">
        <f>+G4/C4</f>
        <v>0.23737203158573278</v>
      </c>
    </row>
    <row r="5" spans="1:8" x14ac:dyDescent="0.25">
      <c r="A5" s="158" t="s">
        <v>192</v>
      </c>
      <c r="B5" s="155">
        <f>+'Tabella 7 bis'!B5+'Tabella 7 bis'!B6</f>
        <v>3950</v>
      </c>
      <c r="C5" s="155">
        <f>+'Tabella 7 bis'!C5+'Tabella 7 bis'!C6</f>
        <v>91826863</v>
      </c>
      <c r="D5" s="155">
        <f>+'Tabella 7 bis'!D5</f>
        <v>2224</v>
      </c>
      <c r="E5" s="156">
        <f>+'Tabella 7 bis'!E5+'Tabella 7 bis'!E6+'Tabella 7 bis'!G5+'Tabella 7 bis'!G6+'Tabella 7 bis'!I5+'Tabella 7 bis'!K5+'Tabella 7 bis'!K6</f>
        <v>2542</v>
      </c>
      <c r="F5" s="156">
        <f>+D5-E5</f>
        <v>-318</v>
      </c>
      <c r="G5" s="156">
        <f>+'Tabella 7 bis'!F5+'Tabella 7 bis'!J5+'Tabella 7 bis'!M5</f>
        <v>25287840</v>
      </c>
      <c r="H5" s="157">
        <f t="shared" ref="H5:H31" si="0">+G5/C5</f>
        <v>0.27538608173950141</v>
      </c>
    </row>
    <row r="6" spans="1:8" x14ac:dyDescent="0.25">
      <c r="A6" s="154" t="s">
        <v>32</v>
      </c>
      <c r="B6" s="155">
        <v>279</v>
      </c>
      <c r="C6" s="155">
        <v>3734001</v>
      </c>
      <c r="D6" s="155">
        <v>84</v>
      </c>
      <c r="E6" s="156">
        <v>144</v>
      </c>
      <c r="F6" s="156">
        <f t="shared" ref="F6:F8" si="1">+D6-E6</f>
        <v>-60</v>
      </c>
      <c r="G6" s="156">
        <v>770910</v>
      </c>
      <c r="H6" s="157">
        <f t="shared" si="0"/>
        <v>0.20645682740845545</v>
      </c>
    </row>
    <row r="7" spans="1:8" x14ac:dyDescent="0.25">
      <c r="A7" s="154" t="s">
        <v>193</v>
      </c>
      <c r="B7" s="155">
        <v>4266</v>
      </c>
      <c r="C7" s="155">
        <v>82166324</v>
      </c>
      <c r="D7" s="155">
        <v>2566</v>
      </c>
      <c r="E7" s="156">
        <v>2286</v>
      </c>
      <c r="F7" s="156">
        <f t="shared" si="1"/>
        <v>280</v>
      </c>
      <c r="G7" s="156">
        <v>18717558</v>
      </c>
      <c r="H7" s="157">
        <f t="shared" si="0"/>
        <v>0.22780084454064173</v>
      </c>
    </row>
    <row r="8" spans="1:8" x14ac:dyDescent="0.25">
      <c r="A8" s="154" t="s">
        <v>194</v>
      </c>
      <c r="B8" s="155">
        <v>16048</v>
      </c>
      <c r="C8" s="155">
        <v>485884428</v>
      </c>
      <c r="D8" s="155">
        <v>7320</v>
      </c>
      <c r="E8" s="156">
        <v>8492</v>
      </c>
      <c r="F8" s="156">
        <f t="shared" si="1"/>
        <v>-1172</v>
      </c>
      <c r="G8" s="156">
        <v>98688732</v>
      </c>
      <c r="H8" s="157">
        <f t="shared" si="0"/>
        <v>0.2031115349924324</v>
      </c>
    </row>
    <row r="9" spans="1:8" x14ac:dyDescent="0.25">
      <c r="A9" s="158" t="s">
        <v>195</v>
      </c>
      <c r="B9" s="155">
        <f>+'Tabella 7 bis'!B40+'Tabella 7 bis'!B41</f>
        <v>9012</v>
      </c>
      <c r="C9" s="155">
        <f>+'Tabella 7 bis'!C40+'Tabella 7 bis'!C41</f>
        <v>240166707</v>
      </c>
      <c r="D9" s="155">
        <f>+'Tabella 7 bis'!D40+'Tabella 7 bis'!D41</f>
        <v>4035</v>
      </c>
      <c r="E9" s="156">
        <f>+'Tabella 7 bis'!E40+'Tabella 7 bis'!E41+'Tabella 7 bis'!G40+'Tabella 7 bis'!G41+'Tabella 7 bis'!I40+'Tabella 7 bis'!I41+'Tabella 7 bis'!K40+'Tabella 7 bis'!K41</f>
        <v>4776</v>
      </c>
      <c r="F9" s="156">
        <f>+D9-E9</f>
        <v>-741</v>
      </c>
      <c r="G9" s="156">
        <f>+'Tabella 7 bis'!F40+'Tabella 7 bis'!F41+'Tabella 7 bis'!J40+'Tabella 7 bis'!J41+'Tabella 7 bis'!M40+'Tabella 7 bis'!M41</f>
        <v>47384388</v>
      </c>
      <c r="H9" s="157">
        <f t="shared" si="0"/>
        <v>0.19729790440937345</v>
      </c>
    </row>
    <row r="10" spans="1:8" x14ac:dyDescent="0.25">
      <c r="A10" s="154" t="s">
        <v>196</v>
      </c>
      <c r="B10" s="155">
        <v>986</v>
      </c>
      <c r="C10" s="155">
        <v>44056294</v>
      </c>
      <c r="D10" s="155">
        <v>627</v>
      </c>
      <c r="E10" s="156">
        <v>493</v>
      </c>
      <c r="F10" s="156">
        <f t="shared" ref="F10:F17" si="2">+D10-E10</f>
        <v>134</v>
      </c>
      <c r="G10" s="156">
        <v>10191078</v>
      </c>
      <c r="H10" s="157">
        <f t="shared" si="0"/>
        <v>0.2313194568748792</v>
      </c>
    </row>
    <row r="11" spans="1:8" x14ac:dyDescent="0.25">
      <c r="A11" s="154" t="s">
        <v>197</v>
      </c>
      <c r="B11" s="155">
        <v>6358</v>
      </c>
      <c r="C11" s="155">
        <v>232461624</v>
      </c>
      <c r="D11" s="155">
        <v>2953</v>
      </c>
      <c r="E11" s="156">
        <v>3396</v>
      </c>
      <c r="F11" s="156">
        <f t="shared" si="2"/>
        <v>-443</v>
      </c>
      <c r="G11" s="156">
        <v>51142517</v>
      </c>
      <c r="H11" s="157">
        <f t="shared" si="0"/>
        <v>0.22000412850940076</v>
      </c>
    </row>
    <row r="12" spans="1:8" x14ac:dyDescent="0.25">
      <c r="A12" s="154" t="s">
        <v>198</v>
      </c>
      <c r="B12" s="155">
        <v>1835</v>
      </c>
      <c r="C12" s="155">
        <v>59694149</v>
      </c>
      <c r="D12" s="155">
        <v>759</v>
      </c>
      <c r="E12" s="156">
        <v>860</v>
      </c>
      <c r="F12" s="156">
        <f t="shared" si="2"/>
        <v>-101</v>
      </c>
      <c r="G12" s="156">
        <v>15436967</v>
      </c>
      <c r="H12" s="157">
        <f t="shared" si="0"/>
        <v>0.25860100627282584</v>
      </c>
    </row>
    <row r="13" spans="1:8" x14ac:dyDescent="0.25">
      <c r="A13" s="154" t="s">
        <v>199</v>
      </c>
      <c r="B13" s="155">
        <v>8927</v>
      </c>
      <c r="C13" s="155">
        <v>260329013</v>
      </c>
      <c r="D13" s="155">
        <v>4269</v>
      </c>
      <c r="E13" s="156">
        <v>4982</v>
      </c>
      <c r="F13" s="156">
        <f t="shared" si="2"/>
        <v>-713</v>
      </c>
      <c r="G13" s="156">
        <v>61841444</v>
      </c>
      <c r="H13" s="157">
        <f t="shared" si="0"/>
        <v>0.23755110230452878</v>
      </c>
    </row>
    <row r="14" spans="1:8" x14ac:dyDescent="0.25">
      <c r="A14" s="154" t="s">
        <v>200</v>
      </c>
      <c r="B14" s="155">
        <v>3121</v>
      </c>
      <c r="C14" s="155">
        <v>119998156</v>
      </c>
      <c r="D14" s="155">
        <v>1480</v>
      </c>
      <c r="E14" s="156">
        <v>1782</v>
      </c>
      <c r="F14" s="156">
        <f t="shared" si="2"/>
        <v>-302</v>
      </c>
      <c r="G14" s="156">
        <v>25425068</v>
      </c>
      <c r="H14" s="157">
        <f t="shared" si="0"/>
        <v>0.21187882253790633</v>
      </c>
    </row>
    <row r="15" spans="1:8" x14ac:dyDescent="0.25">
      <c r="A15" s="154" t="s">
        <v>201</v>
      </c>
      <c r="B15" s="155">
        <v>9034</v>
      </c>
      <c r="C15" s="155">
        <v>239215000</v>
      </c>
      <c r="D15" s="155">
        <v>4303</v>
      </c>
      <c r="E15" s="156">
        <v>4964</v>
      </c>
      <c r="F15" s="156">
        <f t="shared" si="2"/>
        <v>-661</v>
      </c>
      <c r="G15" s="156">
        <v>53466359</v>
      </c>
      <c r="H15" s="157">
        <f t="shared" si="0"/>
        <v>0.22350755178396003</v>
      </c>
    </row>
    <row r="16" spans="1:8" x14ac:dyDescent="0.25">
      <c r="A16" s="154" t="s">
        <v>202</v>
      </c>
      <c r="B16" s="155">
        <v>3018</v>
      </c>
      <c r="C16" s="155">
        <v>71982276</v>
      </c>
      <c r="D16" s="155">
        <v>1339</v>
      </c>
      <c r="E16" s="156">
        <v>1653</v>
      </c>
      <c r="F16" s="156">
        <f t="shared" si="2"/>
        <v>-314</v>
      </c>
      <c r="G16" s="156">
        <v>15134255</v>
      </c>
      <c r="H16" s="157">
        <f t="shared" si="0"/>
        <v>0.21024974258941187</v>
      </c>
    </row>
    <row r="17" spans="1:8" x14ac:dyDescent="0.25">
      <c r="A17" s="154" t="s">
        <v>203</v>
      </c>
      <c r="B17" s="155">
        <v>31424</v>
      </c>
      <c r="C17" s="155">
        <v>750534164</v>
      </c>
      <c r="D17" s="155">
        <v>15086</v>
      </c>
      <c r="E17" s="156">
        <v>16956</v>
      </c>
      <c r="F17" s="156">
        <f t="shared" si="2"/>
        <v>-1870</v>
      </c>
      <c r="G17" s="156">
        <v>132902588</v>
      </c>
      <c r="H17" s="157">
        <f t="shared" si="0"/>
        <v>0.17707733288474262</v>
      </c>
    </row>
    <row r="18" spans="1:8" x14ac:dyDescent="0.25">
      <c r="A18" s="158" t="s">
        <v>204</v>
      </c>
      <c r="B18" s="155">
        <f>+'Tabella 7 bis'!B148+'Tabella 7 bis'!B149</f>
        <v>21850</v>
      </c>
      <c r="C18" s="155">
        <f>+'Tabella 7 bis'!C148+'Tabella 7 bis'!C149</f>
        <v>530152435</v>
      </c>
      <c r="D18" s="155">
        <f>+'Tabella 7 bis'!D148+'Tabella 7 bis'!D149</f>
        <v>10856</v>
      </c>
      <c r="E18" s="156">
        <f>+'Tabella 7 bis'!E148+'Tabella 7 bis'!E149+'Tabella 7 bis'!G148+'Tabella 7 bis'!G149+'Tabella 7 bis'!I148+'Tabella 7 bis'!I149+'Tabella 7 bis'!K148+'Tabella 7 bis'!K149</f>
        <v>12136</v>
      </c>
      <c r="F18" s="156">
        <f>+D18-E18</f>
        <v>-1280</v>
      </c>
      <c r="G18" s="156">
        <f>+'Tabella 7 bis'!F148+'Tabella 7 bis'!J148+'Tabella 7 bis'!M148</f>
        <v>92024390</v>
      </c>
      <c r="H18" s="157">
        <f t="shared" si="0"/>
        <v>0.17358100034002485</v>
      </c>
    </row>
    <row r="19" spans="1:8" x14ac:dyDescent="0.25">
      <c r="A19" s="154" t="s">
        <v>205</v>
      </c>
      <c r="B19" s="155">
        <v>84478</v>
      </c>
      <c r="C19" s="155">
        <v>1190656415</v>
      </c>
      <c r="D19" s="155">
        <v>48459</v>
      </c>
      <c r="E19" s="156">
        <v>48616</v>
      </c>
      <c r="F19" s="156">
        <f>+D19-E19</f>
        <v>-157</v>
      </c>
      <c r="G19" s="156">
        <v>256378430</v>
      </c>
      <c r="H19" s="157">
        <f t="shared" si="0"/>
        <v>0.21532528340680043</v>
      </c>
    </row>
    <row r="20" spans="1:8" x14ac:dyDescent="0.25">
      <c r="A20" s="158" t="s">
        <v>206</v>
      </c>
      <c r="B20" s="155">
        <v>55678</v>
      </c>
      <c r="C20" s="155">
        <v>687578573</v>
      </c>
      <c r="D20" s="155">
        <f>+'Tabella 7 bis'!D159+'Tabella 7 bis'!D160</f>
        <v>30465</v>
      </c>
      <c r="E20" s="156">
        <f>+'Tabella 7 bis'!E159+'Tabella 7 bis'!E160+'Tabella 7 bis'!G159+'Tabella 7 bis'!G160+'Tabella 7 bis'!I159+'Tabella 7 bis'!I160+'Tabella 7 bis'!K159+'Tabella 7 bis'!K160</f>
        <v>30426</v>
      </c>
      <c r="F20" s="156">
        <f t="shared" ref="F20:F22" si="3">+D20-E20</f>
        <v>39</v>
      </c>
      <c r="G20" s="156">
        <f>+'Tabella 7 bis'!F159+'Tabella 7 bis'!F160+'Tabella 7 bis'!J159+'Tabella 7 bis'!J160+'Tabella 7 bis'!M159+'Tabella 7 bis'!M160</f>
        <v>141618156</v>
      </c>
      <c r="H20" s="157">
        <f t="shared" si="0"/>
        <v>0.20596650559091811</v>
      </c>
    </row>
    <row r="21" spans="1:8" x14ac:dyDescent="0.25">
      <c r="A21" s="158" t="s">
        <v>207</v>
      </c>
      <c r="B21" s="155">
        <f>+'Tabella 7 bis'!B163+'Tabella 7 bis'!B164</f>
        <v>9081</v>
      </c>
      <c r="C21" s="155">
        <f>+'Tabella 7 bis'!C163+'Tabella 7 bis'!C164</f>
        <v>199645320</v>
      </c>
      <c r="D21" s="155">
        <f>+'Tabella 7 bis'!D163+'Tabella 7 bis'!D164</f>
        <v>5980</v>
      </c>
      <c r="E21" s="156">
        <f>+'Tabella 7 bis'!E163+'Tabella 7 bis'!E164+'Tabella 7 bis'!G163+'Tabella 7 bis'!G164+'Tabella 7 bis'!I163+'Tabella 7 bis'!I164+'Tabella 7 bis'!K163+'Tabella 7 bis'!K164</f>
        <v>6247</v>
      </c>
      <c r="F21" s="156">
        <f t="shared" si="3"/>
        <v>-267</v>
      </c>
      <c r="G21" s="156">
        <f>+'Tabella 7 bis'!F163+'Tabella 7 bis'!F164+'Tabella 7 bis'!J163+'Tabella 7 bis'!J164+'Tabella 7 bis'!M163+'Tabella 7 bis'!M164</f>
        <v>41249192</v>
      </c>
      <c r="H21" s="157">
        <f t="shared" si="0"/>
        <v>0.20661236637052149</v>
      </c>
    </row>
    <row r="22" spans="1:8" x14ac:dyDescent="0.25">
      <c r="A22" s="158" t="s">
        <v>208</v>
      </c>
      <c r="B22" s="155">
        <f>+'Tabella 7 bis'!B155+'Tabella 7 bis'!B156</f>
        <v>12667</v>
      </c>
      <c r="C22" s="155">
        <f>+'Tabella 7 bis'!C155+'Tabella 7 bis'!C156</f>
        <v>182752257</v>
      </c>
      <c r="D22" s="155">
        <f>+'Tabella 7 bis'!D155+'Tabella 7 bis'!D156</f>
        <v>7758</v>
      </c>
      <c r="E22" s="156">
        <f>+'Tabella 7 bis'!E155+'Tabella 7 bis'!E156+'Tabella 7 bis'!G155+'Tabella 7 bis'!G156+'Tabella 7 bis'!I155+'Tabella 7 bis'!I156+'Tabella 7 bis'!K155+'Tabella 7 bis'!K156</f>
        <v>7907</v>
      </c>
      <c r="F22" s="156">
        <f t="shared" si="3"/>
        <v>-149</v>
      </c>
      <c r="G22" s="156">
        <f>+'Tabella 7 bis'!F155+'Tabella 7 bis'!F156+'Tabella 7 bis'!J155+'Tabella 7 bis'!J156+'Tabella 7 bis'!M155+'Tabella 7 bis'!M156</f>
        <v>44809595</v>
      </c>
      <c r="H22" s="157">
        <f t="shared" si="0"/>
        <v>0.24519311408558966</v>
      </c>
    </row>
    <row r="23" spans="1:8" x14ac:dyDescent="0.25">
      <c r="A23" s="154" t="s">
        <v>209</v>
      </c>
      <c r="B23" s="155">
        <v>3762</v>
      </c>
      <c r="C23" s="155">
        <v>106795911</v>
      </c>
      <c r="D23" s="155">
        <v>2023</v>
      </c>
      <c r="E23" s="156">
        <v>2314</v>
      </c>
      <c r="F23" s="156">
        <f t="shared" ref="F23:F28" si="4">+D23-E23</f>
        <v>-291</v>
      </c>
      <c r="G23" s="156">
        <v>28015724</v>
      </c>
      <c r="H23" s="157">
        <f t="shared" si="0"/>
        <v>0.2623295567936117</v>
      </c>
    </row>
    <row r="24" spans="1:8" x14ac:dyDescent="0.25">
      <c r="A24" s="154" t="s">
        <v>210</v>
      </c>
      <c r="B24" s="155">
        <v>2463</v>
      </c>
      <c r="C24" s="155">
        <v>49053980</v>
      </c>
      <c r="D24" s="155">
        <v>1274</v>
      </c>
      <c r="E24" s="156">
        <v>1288</v>
      </c>
      <c r="F24" s="156">
        <f t="shared" si="4"/>
        <v>-14</v>
      </c>
      <c r="G24" s="156">
        <v>8034856</v>
      </c>
      <c r="H24" s="157">
        <f t="shared" si="0"/>
        <v>0.16379620980805226</v>
      </c>
    </row>
    <row r="25" spans="1:8" x14ac:dyDescent="0.25">
      <c r="A25" s="154" t="s">
        <v>211</v>
      </c>
      <c r="B25" s="155">
        <v>14304</v>
      </c>
      <c r="C25" s="155">
        <v>393163555</v>
      </c>
      <c r="D25" s="155">
        <v>8236</v>
      </c>
      <c r="E25" s="156">
        <v>9629</v>
      </c>
      <c r="F25" s="156">
        <f t="shared" si="4"/>
        <v>-1393</v>
      </c>
      <c r="G25" s="156">
        <v>72874436</v>
      </c>
      <c r="H25" s="157">
        <f t="shared" si="0"/>
        <v>0.1853539959979251</v>
      </c>
    </row>
    <row r="26" spans="1:8" x14ac:dyDescent="0.25">
      <c r="A26" s="154" t="s">
        <v>212</v>
      </c>
      <c r="B26" s="155">
        <v>2379</v>
      </c>
      <c r="C26" s="155">
        <v>75596885</v>
      </c>
      <c r="D26" s="155">
        <v>1573</v>
      </c>
      <c r="E26" s="156">
        <v>1527</v>
      </c>
      <c r="F26" s="156">
        <f t="shared" si="4"/>
        <v>46</v>
      </c>
      <c r="G26" s="156">
        <v>11453704</v>
      </c>
      <c r="H26" s="157">
        <f t="shared" si="0"/>
        <v>0.15151026394804495</v>
      </c>
    </row>
    <row r="27" spans="1:8" x14ac:dyDescent="0.25">
      <c r="A27" s="154" t="s">
        <v>213</v>
      </c>
      <c r="B27" s="155">
        <v>10200</v>
      </c>
      <c r="C27" s="155">
        <v>287775629</v>
      </c>
      <c r="D27" s="155">
        <v>4204</v>
      </c>
      <c r="E27" s="156">
        <v>4829</v>
      </c>
      <c r="F27" s="156">
        <f t="shared" si="4"/>
        <v>-625</v>
      </c>
      <c r="G27" s="156">
        <v>51370508</v>
      </c>
      <c r="H27" s="157">
        <f t="shared" si="0"/>
        <v>0.17850888964610689</v>
      </c>
    </row>
    <row r="28" spans="1:8" x14ac:dyDescent="0.25">
      <c r="A28" s="154" t="s">
        <v>214</v>
      </c>
      <c r="B28" s="155">
        <v>13553</v>
      </c>
      <c r="C28" s="155">
        <v>445633528</v>
      </c>
      <c r="D28" s="155">
        <v>6794</v>
      </c>
      <c r="E28" s="156">
        <v>8007</v>
      </c>
      <c r="F28" s="156">
        <f t="shared" si="4"/>
        <v>-1213</v>
      </c>
      <c r="G28" s="156">
        <v>82573668</v>
      </c>
      <c r="H28" s="157">
        <f t="shared" si="0"/>
        <v>0.18529500769520196</v>
      </c>
    </row>
    <row r="29" spans="1:8" x14ac:dyDescent="0.25">
      <c r="A29" s="158" t="s">
        <v>215</v>
      </c>
      <c r="B29" s="155">
        <f>+'Tabella 7 bis'!B211+'Tabella 7 bis'!B212</f>
        <v>3484</v>
      </c>
      <c r="C29" s="155">
        <f>+'Tabella 7 bis'!C211+'Tabella 7 bis'!C212</f>
        <v>112360980</v>
      </c>
      <c r="D29" s="155">
        <f>+'Tabella 7 bis'!D211+'Tabella 7 bis'!D212</f>
        <v>1806</v>
      </c>
      <c r="E29" s="156">
        <f>+'Tabella 7 bis'!E211+'Tabella 7 bis'!E212+'Tabella 7 bis'!G211+'Tabella 7 bis'!G212+'Tabella 7 bis'!I211+'Tabella 7 bis'!I212+'Tabella 7 bis'!K211+'Tabella 7 bis'!K212</f>
        <v>2105</v>
      </c>
      <c r="F29" s="156">
        <f>+D29-E29</f>
        <v>-299</v>
      </c>
      <c r="G29" s="156">
        <f>+'Tabella 7 bis'!F211+'Tabella 7 bis'!F212+'Tabella 7 bis'!J211+'Tabella 7 bis'!J212+'Tabella 7 bis'!M211+'Tabella 7 bis'!M212</f>
        <v>21184524</v>
      </c>
      <c r="H29" s="157">
        <f t="shared" si="0"/>
        <v>0.18853986499583753</v>
      </c>
    </row>
    <row r="30" spans="1:8" ht="16.5" thickBot="1" x14ac:dyDescent="0.3">
      <c r="A30" s="159" t="s">
        <v>216</v>
      </c>
      <c r="B30" s="160">
        <v>2408</v>
      </c>
      <c r="C30" s="160">
        <v>116821563</v>
      </c>
      <c r="D30" s="160">
        <v>1021</v>
      </c>
      <c r="E30" s="161">
        <v>1194</v>
      </c>
      <c r="F30" s="161">
        <f t="shared" ref="F30" si="5">+D30-E30</f>
        <v>-173</v>
      </c>
      <c r="G30" s="161">
        <v>20246178</v>
      </c>
      <c r="H30" s="162">
        <f t="shared" si="0"/>
        <v>0.17330856975436976</v>
      </c>
    </row>
    <row r="31" spans="1:8" ht="16.5" thickBot="1" x14ac:dyDescent="0.3">
      <c r="A31" s="4" t="s">
        <v>131</v>
      </c>
      <c r="B31" s="46">
        <f>SUBTOTAL(9,B4:B30)-B5-B9-B18-B20-B21-B22-B29</f>
        <v>225670</v>
      </c>
      <c r="C31" s="46">
        <f t="shared" ref="C31:G31" si="6">SUBTOTAL(9,C4:C30)-C5-C9-C18-C20-C21-C22-C29</f>
        <v>5193577196</v>
      </c>
      <c r="D31" s="46">
        <f t="shared" si="6"/>
        <v>118324</v>
      </c>
      <c r="E31" s="46">
        <f t="shared" si="6"/>
        <v>127542</v>
      </c>
      <c r="F31" s="46">
        <f t="shared" si="6"/>
        <v>-9218</v>
      </c>
      <c r="G31" s="46">
        <f t="shared" si="6"/>
        <v>1056922970</v>
      </c>
      <c r="H31" s="6">
        <f t="shared" si="0"/>
        <v>0.20350577840915182</v>
      </c>
    </row>
    <row r="32" spans="1:8" x14ac:dyDescent="0.25">
      <c r="F32" s="43"/>
      <c r="G32" s="43"/>
      <c r="H32" s="43"/>
    </row>
    <row r="33" spans="2:8" x14ac:dyDescent="0.25">
      <c r="F33" s="43"/>
      <c r="G33" s="43"/>
      <c r="H33" s="43"/>
    </row>
    <row r="34" spans="2:8" x14ac:dyDescent="0.25">
      <c r="F34" s="43"/>
      <c r="G34" s="43"/>
      <c r="H34" s="43"/>
    </row>
    <row r="35" spans="2:8" x14ac:dyDescent="0.25">
      <c r="B35" s="65"/>
      <c r="C35" s="65"/>
      <c r="F35" s="43"/>
      <c r="G35" s="43"/>
      <c r="H35" s="43"/>
    </row>
    <row r="36" spans="2:8" x14ac:dyDescent="0.25">
      <c r="B36" s="65"/>
      <c r="C36" s="65"/>
      <c r="F36" s="43"/>
      <c r="G36" s="43"/>
      <c r="H36" s="43"/>
    </row>
    <row r="37" spans="2:8" x14ac:dyDescent="0.25">
      <c r="F37" s="43"/>
      <c r="G37" s="43"/>
      <c r="H37" s="43"/>
    </row>
    <row r="38" spans="2:8" x14ac:dyDescent="0.25">
      <c r="F38" s="43"/>
      <c r="G38" s="43"/>
      <c r="H38" s="43"/>
    </row>
    <row r="39" spans="2:8" x14ac:dyDescent="0.25">
      <c r="F39" s="43"/>
      <c r="G39" s="43"/>
      <c r="H39" s="43"/>
    </row>
    <row r="40" spans="2:8" x14ac:dyDescent="0.25">
      <c r="F40" s="43"/>
      <c r="G40" s="43"/>
      <c r="H40" s="43"/>
    </row>
    <row r="41" spans="2:8" x14ac:dyDescent="0.25">
      <c r="F41" s="43"/>
      <c r="G41" s="43"/>
      <c r="H41" s="43"/>
    </row>
    <row r="42" spans="2:8" x14ac:dyDescent="0.25">
      <c r="F42" s="43"/>
      <c r="G42" s="43"/>
      <c r="H42" s="43"/>
    </row>
    <row r="43" spans="2:8" x14ac:dyDescent="0.25">
      <c r="F43" s="43"/>
      <c r="G43" s="43"/>
      <c r="H43" s="43"/>
    </row>
    <row r="44" spans="2:8" x14ac:dyDescent="0.25">
      <c r="F44" s="43"/>
      <c r="G44" s="43"/>
      <c r="H44" s="43"/>
    </row>
    <row r="45" spans="2:8" x14ac:dyDescent="0.25">
      <c r="F45" s="43"/>
      <c r="G45" s="43"/>
      <c r="H45" s="43"/>
    </row>
    <row r="46" spans="2:8" x14ac:dyDescent="0.25">
      <c r="F46" s="43"/>
      <c r="G46" s="43"/>
      <c r="H46" s="43"/>
    </row>
    <row r="47" spans="2:8" x14ac:dyDescent="0.25">
      <c r="F47" s="43"/>
      <c r="G47" s="43"/>
      <c r="H47" s="43"/>
    </row>
    <row r="48" spans="2:8" x14ac:dyDescent="0.25">
      <c r="G48" s="65"/>
      <c r="H48" s="65"/>
    </row>
    <row r="49" spans="5:9" x14ac:dyDescent="0.25">
      <c r="G49" s="65"/>
      <c r="H49" s="65"/>
    </row>
    <row r="50" spans="5:9" x14ac:dyDescent="0.25">
      <c r="E50" s="74"/>
      <c r="F50" s="74"/>
      <c r="G50" s="65"/>
      <c r="H50" s="65"/>
      <c r="I50" s="74"/>
    </row>
    <row r="51" spans="5:9" x14ac:dyDescent="0.25">
      <c r="E51" s="74"/>
      <c r="F51" s="74"/>
      <c r="G51" s="65"/>
      <c r="H51" s="65"/>
      <c r="I51" s="74"/>
    </row>
    <row r="52" spans="5:9" x14ac:dyDescent="0.25">
      <c r="E52" s="74"/>
      <c r="F52" s="74"/>
      <c r="G52" s="65"/>
      <c r="H52" s="65"/>
      <c r="I52" s="74"/>
    </row>
    <row r="53" spans="5:9" x14ac:dyDescent="0.25">
      <c r="E53" s="74"/>
      <c r="F53" s="74"/>
      <c r="G53" s="65"/>
      <c r="H53" s="65"/>
      <c r="I53" s="74"/>
    </row>
    <row r="54" spans="5:9" x14ac:dyDescent="0.25">
      <c r="E54" s="74"/>
      <c r="F54" s="74"/>
      <c r="G54" s="65"/>
      <c r="H54" s="65"/>
      <c r="I54" s="74"/>
    </row>
    <row r="55" spans="5:9" x14ac:dyDescent="0.25">
      <c r="E55" s="74"/>
      <c r="F55" s="74"/>
      <c r="G55" s="65"/>
      <c r="H55" s="65"/>
      <c r="I55" s="74"/>
    </row>
    <row r="56" spans="5:9" x14ac:dyDescent="0.25">
      <c r="E56" s="74"/>
      <c r="F56" s="74"/>
      <c r="G56" s="65"/>
      <c r="H56" s="65"/>
      <c r="I56" s="74"/>
    </row>
    <row r="57" spans="5:9" x14ac:dyDescent="0.25">
      <c r="E57" s="74"/>
      <c r="F57" s="74"/>
      <c r="G57" s="65"/>
      <c r="H57" s="65"/>
      <c r="I57" s="74"/>
    </row>
    <row r="58" spans="5:9" x14ac:dyDescent="0.25">
      <c r="E58" s="74"/>
      <c r="F58" s="74"/>
      <c r="G58" s="65"/>
      <c r="H58" s="65"/>
      <c r="I58" s="74"/>
    </row>
    <row r="59" spans="5:9" x14ac:dyDescent="0.25">
      <c r="F59" s="66"/>
      <c r="G59" s="66"/>
      <c r="H59" s="66"/>
    </row>
    <row r="60" spans="5:9" x14ac:dyDescent="0.25">
      <c r="G60" s="66"/>
      <c r="H60" s="66"/>
    </row>
    <row r="61" spans="5:9" x14ac:dyDescent="0.25">
      <c r="G61" s="66"/>
      <c r="H61" s="66"/>
    </row>
    <row r="62" spans="5:9" x14ac:dyDescent="0.25">
      <c r="G62" s="66"/>
      <c r="H62" s="66"/>
    </row>
  </sheetData>
  <autoFilter ref="A2:H30">
    <filterColumn colId="1" showButton="0"/>
  </autoFilter>
  <mergeCells count="3">
    <mergeCell ref="B2:C2"/>
    <mergeCell ref="A1:H1"/>
    <mergeCell ref="H2:H3"/>
  </mergeCells>
  <printOptions horizontalCentered="1" verticalCentered="1"/>
  <pageMargins left="0" right="0" top="0.55118110236220474" bottom="0.35433070866141736"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43"/>
  <sheetViews>
    <sheetView zoomScaleNormal="100" workbookViewId="0">
      <selection activeCell="A4" sqref="A4"/>
    </sheetView>
  </sheetViews>
  <sheetFormatPr defaultColWidth="9.140625" defaultRowHeight="15.75" x14ac:dyDescent="0.25"/>
  <cols>
    <col min="1" max="1" width="27.28515625" style="1" customWidth="1"/>
    <col min="2" max="2" width="12.7109375" style="1" hidden="1" customWidth="1"/>
    <col min="3" max="3" width="18.42578125" style="1" hidden="1" customWidth="1"/>
    <col min="4" max="4" width="20.42578125" style="1" hidden="1" customWidth="1"/>
    <col min="5" max="5" width="21.5703125" style="1" customWidth="1"/>
    <col min="6" max="6" width="16.85546875" style="1" bestFit="1" customWidth="1"/>
    <col min="7" max="7" width="18.28515625" style="1" customWidth="1"/>
    <col min="8" max="8" width="15.7109375" style="1" bestFit="1" customWidth="1"/>
    <col min="9" max="9" width="27.5703125" style="1" customWidth="1"/>
    <col min="10" max="10" width="16.5703125" style="1" bestFit="1" customWidth="1"/>
    <col min="11" max="11" width="23" style="1" customWidth="1"/>
    <col min="12" max="12" width="16.85546875" style="1" bestFit="1" customWidth="1"/>
    <col min="13" max="13" width="19.42578125" style="1" customWidth="1"/>
    <col min="14" max="14" width="20.85546875" style="1" bestFit="1" customWidth="1"/>
    <col min="15" max="15" width="19.42578125" style="277" customWidth="1"/>
    <col min="16" max="16" width="33.5703125" style="1" customWidth="1"/>
    <col min="17" max="17" width="19.42578125" style="1" customWidth="1"/>
    <col min="18" max="18" width="23.42578125" style="277" customWidth="1"/>
    <col min="19" max="19" width="38.7109375" style="277" customWidth="1"/>
    <col min="20" max="20" width="22.7109375" style="1" customWidth="1"/>
    <col min="21" max="23" width="19.42578125" style="1" customWidth="1"/>
    <col min="24" max="24" width="16.5703125" style="1" bestFit="1" customWidth="1"/>
    <col min="25" max="25" width="16.42578125" style="1" bestFit="1" customWidth="1"/>
    <col min="26" max="26" width="14" style="1" bestFit="1" customWidth="1"/>
    <col min="27" max="27" width="16.42578125" style="74" bestFit="1" customWidth="1"/>
    <col min="28" max="16384" width="9.140625" style="1"/>
  </cols>
  <sheetData>
    <row r="1" spans="1:27" ht="21.75" thickBot="1" x14ac:dyDescent="0.3">
      <c r="A1" s="358" t="s">
        <v>306</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row>
    <row r="2" spans="1:27" ht="48" customHeight="1" thickBot="1" x14ac:dyDescent="0.3">
      <c r="A2" s="4"/>
      <c r="B2" s="349" t="s">
        <v>0</v>
      </c>
      <c r="C2" s="350"/>
      <c r="D2" s="13" t="s">
        <v>1</v>
      </c>
      <c r="E2" s="349" t="s">
        <v>2</v>
      </c>
      <c r="F2" s="359"/>
      <c r="G2" s="359"/>
      <c r="H2" s="359"/>
      <c r="I2" s="359"/>
      <c r="J2" s="359"/>
      <c r="K2" s="359"/>
      <c r="L2" s="359"/>
      <c r="M2" s="350"/>
      <c r="N2" s="349" t="s">
        <v>3</v>
      </c>
      <c r="O2" s="359"/>
      <c r="P2" s="359"/>
      <c r="Q2" s="359"/>
      <c r="R2" s="359"/>
      <c r="S2" s="350"/>
      <c r="T2" s="353" t="s">
        <v>4</v>
      </c>
      <c r="U2" s="354"/>
      <c r="V2" s="354"/>
      <c r="W2" s="338"/>
      <c r="X2" s="353" t="s">
        <v>256</v>
      </c>
      <c r="Y2" s="354"/>
      <c r="Z2" s="354"/>
      <c r="AA2" s="338"/>
    </row>
    <row r="3" spans="1:27" ht="48" thickBot="1" x14ac:dyDescent="0.3">
      <c r="A3" s="4"/>
      <c r="B3" s="349" t="s">
        <v>5</v>
      </c>
      <c r="C3" s="350"/>
      <c r="D3" s="13"/>
      <c r="E3" s="13" t="s">
        <v>6</v>
      </c>
      <c r="F3" s="13"/>
      <c r="G3" s="13" t="s">
        <v>7</v>
      </c>
      <c r="H3" s="13"/>
      <c r="I3" s="13" t="s">
        <v>8</v>
      </c>
      <c r="J3" s="13"/>
      <c r="K3" s="13" t="s">
        <v>9</v>
      </c>
      <c r="L3" s="13"/>
      <c r="M3" s="13"/>
      <c r="N3" s="349" t="s">
        <v>10</v>
      </c>
      <c r="O3" s="359"/>
      <c r="P3" s="359"/>
      <c r="Q3" s="359"/>
      <c r="R3" s="359"/>
      <c r="S3" s="350"/>
      <c r="T3" s="355"/>
      <c r="U3" s="356"/>
      <c r="V3" s="356"/>
      <c r="W3" s="357"/>
      <c r="X3" s="355"/>
      <c r="Y3" s="356"/>
      <c r="Z3" s="356"/>
      <c r="AA3" s="357"/>
    </row>
    <row r="4" spans="1:27" ht="63.75" thickBot="1" x14ac:dyDescent="0.3">
      <c r="A4" s="4"/>
      <c r="B4" s="349" t="s">
        <v>11</v>
      </c>
      <c r="C4" s="350" t="s">
        <v>12</v>
      </c>
      <c r="D4" s="13" t="s">
        <v>11</v>
      </c>
      <c r="E4" s="13" t="s">
        <v>11</v>
      </c>
      <c r="F4" s="13" t="s">
        <v>13</v>
      </c>
      <c r="G4" s="13" t="s">
        <v>11</v>
      </c>
      <c r="H4" s="13" t="s">
        <v>14</v>
      </c>
      <c r="I4" s="13" t="s">
        <v>11</v>
      </c>
      <c r="J4" s="13" t="s">
        <v>13</v>
      </c>
      <c r="K4" s="13" t="s">
        <v>11</v>
      </c>
      <c r="L4" s="13" t="s">
        <v>14</v>
      </c>
      <c r="M4" s="13" t="s">
        <v>13</v>
      </c>
      <c r="N4" s="13" t="s">
        <v>11</v>
      </c>
      <c r="O4" s="272" t="s">
        <v>15</v>
      </c>
      <c r="P4" s="13" t="s">
        <v>16</v>
      </c>
      <c r="Q4" s="13" t="s">
        <v>17</v>
      </c>
      <c r="R4" s="272" t="s">
        <v>18</v>
      </c>
      <c r="S4" s="272" t="s">
        <v>19</v>
      </c>
      <c r="T4" s="13" t="s">
        <v>20</v>
      </c>
      <c r="U4" s="13" t="s">
        <v>21</v>
      </c>
      <c r="V4" s="13" t="s">
        <v>22</v>
      </c>
      <c r="W4" s="13" t="s">
        <v>23</v>
      </c>
      <c r="X4" s="13" t="s">
        <v>11</v>
      </c>
      <c r="Y4" s="63" t="s">
        <v>255</v>
      </c>
      <c r="Z4" s="63" t="s">
        <v>12</v>
      </c>
      <c r="AA4" s="63" t="s">
        <v>295</v>
      </c>
    </row>
    <row r="5" spans="1:27" x14ac:dyDescent="0.25">
      <c r="A5" s="7" t="s">
        <v>24</v>
      </c>
      <c r="B5" s="64">
        <v>3947</v>
      </c>
      <c r="C5" s="64">
        <v>91820500</v>
      </c>
      <c r="D5" s="64">
        <v>2224</v>
      </c>
      <c r="E5" s="64">
        <v>1203</v>
      </c>
      <c r="F5" s="64">
        <v>13341444</v>
      </c>
      <c r="G5" s="64">
        <v>390</v>
      </c>
      <c r="H5" s="64">
        <v>1342321</v>
      </c>
      <c r="I5" s="64">
        <v>457</v>
      </c>
      <c r="J5" s="64">
        <v>5175050</v>
      </c>
      <c r="K5" s="64">
        <v>442</v>
      </c>
      <c r="L5" s="64">
        <v>4298335</v>
      </c>
      <c r="M5" s="64">
        <v>6771346</v>
      </c>
      <c r="N5" s="64">
        <v>3709</v>
      </c>
      <c r="O5" s="273">
        <v>1694</v>
      </c>
      <c r="P5" s="64">
        <v>686</v>
      </c>
      <c r="Q5" s="64">
        <v>81608606</v>
      </c>
      <c r="R5" s="273">
        <v>63112965</v>
      </c>
      <c r="S5" s="273">
        <v>6487020</v>
      </c>
      <c r="T5" s="64">
        <v>38579</v>
      </c>
      <c r="U5" s="64">
        <v>243100967</v>
      </c>
      <c r="V5" s="64">
        <v>17820</v>
      </c>
      <c r="W5" s="64">
        <v>333178554</v>
      </c>
      <c r="X5" s="64">
        <f>+N5-B5</f>
        <v>-238</v>
      </c>
      <c r="Y5" s="8">
        <f>+X5/B5</f>
        <v>-6.0298961236382065E-2</v>
      </c>
      <c r="Z5" s="65">
        <f>+Q5-C5</f>
        <v>-10211894</v>
      </c>
      <c r="AA5" s="10">
        <f>+Z5/C5</f>
        <v>-0.11121583960008931</v>
      </c>
    </row>
    <row r="6" spans="1:27" x14ac:dyDescent="0.25">
      <c r="A6" s="9" t="s">
        <v>24</v>
      </c>
      <c r="B6" s="65">
        <v>3</v>
      </c>
      <c r="C6" s="65">
        <v>6363</v>
      </c>
      <c r="D6" s="65">
        <v>317</v>
      </c>
      <c r="E6" s="65">
        <v>23</v>
      </c>
      <c r="F6" s="65">
        <v>64024</v>
      </c>
      <c r="G6" s="65">
        <v>24</v>
      </c>
      <c r="H6" s="65">
        <v>3600</v>
      </c>
      <c r="I6" s="65">
        <v>0</v>
      </c>
      <c r="J6" s="65">
        <v>0</v>
      </c>
      <c r="K6" s="65">
        <v>3</v>
      </c>
      <c r="L6" s="65">
        <v>2500</v>
      </c>
      <c r="M6" s="65">
        <v>807</v>
      </c>
      <c r="N6" s="65">
        <v>259</v>
      </c>
      <c r="O6" s="274">
        <v>45</v>
      </c>
      <c r="P6" s="65">
        <v>9</v>
      </c>
      <c r="Q6" s="65">
        <v>2153486</v>
      </c>
      <c r="R6" s="274">
        <v>625671</v>
      </c>
      <c r="S6" s="274">
        <v>25863</v>
      </c>
      <c r="T6" s="65">
        <v>80893</v>
      </c>
      <c r="U6" s="65">
        <v>214617100</v>
      </c>
      <c r="V6" s="65">
        <v>27801</v>
      </c>
      <c r="W6" s="65">
        <v>223147184</v>
      </c>
      <c r="X6" s="65">
        <f t="shared" ref="X6:X74" si="0">+N6-B6</f>
        <v>256</v>
      </c>
      <c r="Y6" s="10"/>
      <c r="Z6" s="65">
        <f t="shared" ref="Z6:Z74" si="1">+Q6-C6</f>
        <v>2147123</v>
      </c>
      <c r="AA6" s="10"/>
    </row>
    <row r="7" spans="1:27" x14ac:dyDescent="0.25">
      <c r="A7" s="9" t="s">
        <v>25</v>
      </c>
      <c r="B7" s="65">
        <v>248</v>
      </c>
      <c r="C7" s="65">
        <v>3709078</v>
      </c>
      <c r="D7" s="65">
        <v>125</v>
      </c>
      <c r="E7" s="65">
        <v>74</v>
      </c>
      <c r="F7" s="65">
        <v>575776</v>
      </c>
      <c r="G7" s="65">
        <v>27</v>
      </c>
      <c r="H7" s="65">
        <v>26337</v>
      </c>
      <c r="I7" s="65">
        <v>34</v>
      </c>
      <c r="J7" s="65">
        <v>150917</v>
      </c>
      <c r="K7" s="65">
        <v>17</v>
      </c>
      <c r="L7" s="65">
        <v>437412</v>
      </c>
      <c r="M7" s="65">
        <v>198722</v>
      </c>
      <c r="N7" s="65">
        <v>221</v>
      </c>
      <c r="O7" s="274">
        <v>125</v>
      </c>
      <c r="P7" s="65">
        <v>20</v>
      </c>
      <c r="Q7" s="65">
        <v>5124257</v>
      </c>
      <c r="R7" s="274">
        <v>4246470</v>
      </c>
      <c r="S7" s="274">
        <v>441984</v>
      </c>
      <c r="T7" s="65">
        <v>1915</v>
      </c>
      <c r="U7" s="65">
        <v>15646851</v>
      </c>
      <c r="V7" s="65">
        <v>781</v>
      </c>
      <c r="W7" s="65">
        <v>23873234</v>
      </c>
      <c r="X7" s="65">
        <f t="shared" si="0"/>
        <v>-27</v>
      </c>
      <c r="Y7" s="10">
        <f t="shared" ref="Y7:Y74" si="2">+X7/B7</f>
        <v>-0.10887096774193548</v>
      </c>
      <c r="Z7" s="65">
        <f t="shared" si="1"/>
        <v>1415179</v>
      </c>
      <c r="AA7" s="10">
        <f t="shared" ref="AA7:AA68" si="3">+Z7/C7</f>
        <v>0.38154468576826911</v>
      </c>
    </row>
    <row r="8" spans="1:27" x14ac:dyDescent="0.25">
      <c r="A8" s="9" t="s">
        <v>25</v>
      </c>
      <c r="B8" s="65">
        <v>0</v>
      </c>
      <c r="C8" s="65">
        <v>0</v>
      </c>
      <c r="D8" s="65">
        <v>10</v>
      </c>
      <c r="E8" s="65">
        <v>1</v>
      </c>
      <c r="F8" s="65">
        <v>0</v>
      </c>
      <c r="G8" s="65">
        <v>3</v>
      </c>
      <c r="H8" s="65">
        <v>0</v>
      </c>
      <c r="I8" s="65">
        <v>0</v>
      </c>
      <c r="J8" s="65">
        <v>0</v>
      </c>
      <c r="K8" s="65">
        <v>0</v>
      </c>
      <c r="L8" s="65">
        <v>0</v>
      </c>
      <c r="M8" s="65">
        <v>0</v>
      </c>
      <c r="N8" s="65">
        <v>6</v>
      </c>
      <c r="O8" s="274">
        <v>1</v>
      </c>
      <c r="P8" s="65">
        <v>1</v>
      </c>
      <c r="Q8" s="65">
        <v>17758</v>
      </c>
      <c r="R8" s="274">
        <v>6214</v>
      </c>
      <c r="S8" s="274">
        <v>8306</v>
      </c>
      <c r="T8" s="65">
        <v>5134</v>
      </c>
      <c r="U8" s="65">
        <v>10518140</v>
      </c>
      <c r="V8" s="65">
        <v>1148</v>
      </c>
      <c r="W8" s="65">
        <v>13222715</v>
      </c>
      <c r="X8" s="65">
        <f t="shared" si="0"/>
        <v>6</v>
      </c>
      <c r="Y8" s="10"/>
      <c r="Z8" s="65">
        <f t="shared" si="1"/>
        <v>17758</v>
      </c>
      <c r="AA8" s="10"/>
    </row>
    <row r="9" spans="1:27" x14ac:dyDescent="0.25">
      <c r="A9" s="9" t="s">
        <v>26</v>
      </c>
      <c r="B9" s="65">
        <v>507</v>
      </c>
      <c r="C9" s="65">
        <v>12685418</v>
      </c>
      <c r="D9" s="65">
        <v>212</v>
      </c>
      <c r="E9" s="65">
        <v>105</v>
      </c>
      <c r="F9" s="65">
        <v>830202</v>
      </c>
      <c r="G9" s="65">
        <v>41</v>
      </c>
      <c r="H9" s="65">
        <v>69057</v>
      </c>
      <c r="I9" s="65">
        <v>42</v>
      </c>
      <c r="J9" s="65">
        <v>299332</v>
      </c>
      <c r="K9" s="65">
        <v>48</v>
      </c>
      <c r="L9" s="65">
        <v>1072067</v>
      </c>
      <c r="M9" s="65">
        <v>222092</v>
      </c>
      <c r="N9" s="65">
        <v>480</v>
      </c>
      <c r="O9" s="274">
        <v>248</v>
      </c>
      <c r="P9" s="65">
        <v>44</v>
      </c>
      <c r="Q9" s="65">
        <v>10219084</v>
      </c>
      <c r="R9" s="274">
        <v>8110964</v>
      </c>
      <c r="S9" s="274">
        <v>267190</v>
      </c>
      <c r="T9" s="65">
        <v>3396</v>
      </c>
      <c r="U9" s="65">
        <v>22449309</v>
      </c>
      <c r="V9" s="65">
        <v>1447</v>
      </c>
      <c r="W9" s="65">
        <v>38768201</v>
      </c>
      <c r="X9" s="65">
        <f t="shared" si="0"/>
        <v>-27</v>
      </c>
      <c r="Y9" s="10">
        <f t="shared" si="2"/>
        <v>-5.3254437869822487E-2</v>
      </c>
      <c r="Z9" s="65">
        <f t="shared" si="1"/>
        <v>-2466334</v>
      </c>
      <c r="AA9" s="10">
        <f t="shared" si="3"/>
        <v>-0.19442276163071648</v>
      </c>
    </row>
    <row r="10" spans="1:27" x14ac:dyDescent="0.25">
      <c r="A10" s="9" t="s">
        <v>26</v>
      </c>
      <c r="B10" s="65">
        <v>0</v>
      </c>
      <c r="C10" s="65">
        <v>0</v>
      </c>
      <c r="D10" s="65">
        <v>17</v>
      </c>
      <c r="E10" s="65">
        <v>1</v>
      </c>
      <c r="F10" s="65">
        <v>7761</v>
      </c>
      <c r="G10" s="65">
        <v>2</v>
      </c>
      <c r="H10" s="65">
        <v>0</v>
      </c>
      <c r="I10" s="65">
        <v>0</v>
      </c>
      <c r="J10" s="65">
        <v>0</v>
      </c>
      <c r="K10" s="65">
        <v>0</v>
      </c>
      <c r="L10" s="65">
        <v>0</v>
      </c>
      <c r="M10" s="65">
        <v>0</v>
      </c>
      <c r="N10" s="65">
        <v>13</v>
      </c>
      <c r="O10" s="274">
        <v>4</v>
      </c>
      <c r="P10" s="65">
        <v>1</v>
      </c>
      <c r="Q10" s="65">
        <v>84263</v>
      </c>
      <c r="R10" s="274">
        <v>41188</v>
      </c>
      <c r="S10" s="274">
        <v>10426</v>
      </c>
      <c r="T10" s="65">
        <v>8778</v>
      </c>
      <c r="U10" s="65">
        <v>21236546</v>
      </c>
      <c r="V10" s="65">
        <v>2283</v>
      </c>
      <c r="W10" s="65">
        <v>25157259</v>
      </c>
      <c r="X10" s="65">
        <f t="shared" si="0"/>
        <v>13</v>
      </c>
      <c r="Y10" s="10"/>
      <c r="Z10" s="65">
        <f t="shared" si="1"/>
        <v>84263</v>
      </c>
      <c r="AA10" s="10"/>
    </row>
    <row r="11" spans="1:27" x14ac:dyDescent="0.25">
      <c r="A11" s="9" t="s">
        <v>27</v>
      </c>
      <c r="B11" s="65">
        <v>771</v>
      </c>
      <c r="C11" s="65">
        <v>24682722</v>
      </c>
      <c r="D11" s="65">
        <v>403</v>
      </c>
      <c r="E11" s="65">
        <v>269</v>
      </c>
      <c r="F11" s="65">
        <v>2378128</v>
      </c>
      <c r="G11" s="65">
        <v>57</v>
      </c>
      <c r="H11" s="65">
        <v>693810</v>
      </c>
      <c r="I11" s="65">
        <v>80</v>
      </c>
      <c r="J11" s="65">
        <v>2860697</v>
      </c>
      <c r="K11" s="65">
        <v>77</v>
      </c>
      <c r="L11" s="65">
        <v>2362433</v>
      </c>
      <c r="M11" s="65">
        <v>1081018</v>
      </c>
      <c r="N11" s="65">
        <v>687</v>
      </c>
      <c r="O11" s="274">
        <v>322</v>
      </c>
      <c r="P11" s="65">
        <v>197</v>
      </c>
      <c r="Q11" s="65">
        <v>24311216</v>
      </c>
      <c r="R11" s="274">
        <v>18652645</v>
      </c>
      <c r="S11" s="274">
        <v>1437719</v>
      </c>
      <c r="T11" s="65">
        <v>6980</v>
      </c>
      <c r="U11" s="65">
        <v>68521943</v>
      </c>
      <c r="V11" s="65">
        <v>2727</v>
      </c>
      <c r="W11" s="65">
        <v>82113434</v>
      </c>
      <c r="X11" s="65">
        <f t="shared" si="0"/>
        <v>-84</v>
      </c>
      <c r="Y11" s="10">
        <f t="shared" si="2"/>
        <v>-0.10894941634241245</v>
      </c>
      <c r="Z11" s="65">
        <f t="shared" si="1"/>
        <v>-371506</v>
      </c>
      <c r="AA11" s="10">
        <f t="shared" si="3"/>
        <v>-1.5051257312706436E-2</v>
      </c>
    </row>
    <row r="12" spans="1:27" x14ac:dyDescent="0.25">
      <c r="A12" s="9" t="s">
        <v>27</v>
      </c>
      <c r="B12" s="65">
        <v>0</v>
      </c>
      <c r="C12" s="65">
        <v>0</v>
      </c>
      <c r="D12" s="65">
        <v>36</v>
      </c>
      <c r="E12" s="65">
        <v>4</v>
      </c>
      <c r="F12" s="65">
        <v>6496</v>
      </c>
      <c r="G12" s="65">
        <v>4</v>
      </c>
      <c r="H12" s="65">
        <v>1041</v>
      </c>
      <c r="I12" s="65">
        <v>0</v>
      </c>
      <c r="J12" s="65">
        <v>0</v>
      </c>
      <c r="K12" s="65">
        <v>0</v>
      </c>
      <c r="L12" s="65">
        <v>0</v>
      </c>
      <c r="M12" s="65">
        <v>0</v>
      </c>
      <c r="N12" s="65">
        <v>28</v>
      </c>
      <c r="O12" s="274">
        <v>8</v>
      </c>
      <c r="P12" s="65">
        <v>2</v>
      </c>
      <c r="Q12" s="65">
        <v>1122921</v>
      </c>
      <c r="R12" s="274">
        <v>1029513</v>
      </c>
      <c r="S12" s="274">
        <v>4743</v>
      </c>
      <c r="T12" s="65">
        <v>18589</v>
      </c>
      <c r="U12" s="65">
        <v>43721815</v>
      </c>
      <c r="V12" s="65">
        <v>4296</v>
      </c>
      <c r="W12" s="65">
        <v>59128857</v>
      </c>
      <c r="X12" s="65">
        <f t="shared" si="0"/>
        <v>28</v>
      </c>
      <c r="Y12" s="10"/>
      <c r="Z12" s="65">
        <f t="shared" si="1"/>
        <v>1122921</v>
      </c>
      <c r="AA12" s="10"/>
    </row>
    <row r="13" spans="1:27" x14ac:dyDescent="0.25">
      <c r="A13" s="9" t="s">
        <v>28</v>
      </c>
      <c r="B13" s="65">
        <v>216</v>
      </c>
      <c r="C13" s="65">
        <v>5752906</v>
      </c>
      <c r="D13" s="65">
        <v>122</v>
      </c>
      <c r="E13" s="65">
        <v>75</v>
      </c>
      <c r="F13" s="65">
        <v>476181</v>
      </c>
      <c r="G13" s="65">
        <v>26</v>
      </c>
      <c r="H13" s="65">
        <v>77311</v>
      </c>
      <c r="I13" s="65">
        <v>19</v>
      </c>
      <c r="J13" s="65">
        <v>175912</v>
      </c>
      <c r="K13" s="65">
        <v>20</v>
      </c>
      <c r="L13" s="65">
        <v>480530</v>
      </c>
      <c r="M13" s="65">
        <v>168617</v>
      </c>
      <c r="N13" s="65">
        <v>197</v>
      </c>
      <c r="O13" s="274">
        <v>103</v>
      </c>
      <c r="P13" s="65">
        <v>25</v>
      </c>
      <c r="Q13" s="65">
        <v>8406941</v>
      </c>
      <c r="R13" s="274">
        <v>6051408</v>
      </c>
      <c r="S13" s="274">
        <v>597875</v>
      </c>
      <c r="T13" s="65">
        <v>2382</v>
      </c>
      <c r="U13" s="65">
        <v>24169013</v>
      </c>
      <c r="V13" s="65">
        <v>844</v>
      </c>
      <c r="W13" s="65">
        <v>22181451</v>
      </c>
      <c r="X13" s="65">
        <f t="shared" si="0"/>
        <v>-19</v>
      </c>
      <c r="Y13" s="10">
        <f t="shared" si="2"/>
        <v>-8.7962962962962965E-2</v>
      </c>
      <c r="Z13" s="65">
        <f t="shared" si="1"/>
        <v>2654035</v>
      </c>
      <c r="AA13" s="10">
        <f t="shared" si="3"/>
        <v>0.46133814805943291</v>
      </c>
    </row>
    <row r="14" spans="1:27" x14ac:dyDescent="0.25">
      <c r="A14" s="9" t="s">
        <v>28</v>
      </c>
      <c r="B14" s="65">
        <v>0</v>
      </c>
      <c r="C14" s="65">
        <v>0</v>
      </c>
      <c r="D14" s="65">
        <v>7</v>
      </c>
      <c r="E14" s="65">
        <v>0</v>
      </c>
      <c r="F14" s="65">
        <v>0</v>
      </c>
      <c r="G14" s="65">
        <v>0</v>
      </c>
      <c r="H14" s="65">
        <v>0</v>
      </c>
      <c r="I14" s="65">
        <v>0</v>
      </c>
      <c r="J14" s="65">
        <v>0</v>
      </c>
      <c r="K14" s="65">
        <v>0</v>
      </c>
      <c r="L14" s="65">
        <v>0</v>
      </c>
      <c r="M14" s="65">
        <v>0</v>
      </c>
      <c r="N14" s="65">
        <v>6</v>
      </c>
      <c r="O14" s="274">
        <v>1</v>
      </c>
      <c r="P14" s="65">
        <v>0</v>
      </c>
      <c r="Q14" s="65">
        <v>29567</v>
      </c>
      <c r="R14" s="274">
        <v>10275</v>
      </c>
      <c r="S14" s="274">
        <v>0</v>
      </c>
      <c r="T14" s="65">
        <v>7086</v>
      </c>
      <c r="U14" s="65">
        <v>15701221</v>
      </c>
      <c r="V14" s="65">
        <v>1595</v>
      </c>
      <c r="W14" s="65">
        <v>20304980</v>
      </c>
      <c r="X14" s="65">
        <f t="shared" si="0"/>
        <v>6</v>
      </c>
      <c r="Y14" s="10"/>
      <c r="Z14" s="65">
        <f t="shared" si="1"/>
        <v>29567</v>
      </c>
      <c r="AA14" s="10"/>
    </row>
    <row r="15" spans="1:27" x14ac:dyDescent="0.25">
      <c r="A15" s="9" t="s">
        <v>29</v>
      </c>
      <c r="B15" s="65">
        <v>521</v>
      </c>
      <c r="C15" s="65">
        <v>21799197</v>
      </c>
      <c r="D15" s="65">
        <v>230</v>
      </c>
      <c r="E15" s="65">
        <v>129</v>
      </c>
      <c r="F15" s="65">
        <v>960100</v>
      </c>
      <c r="G15" s="65">
        <v>34</v>
      </c>
      <c r="H15" s="65">
        <v>85728</v>
      </c>
      <c r="I15" s="65">
        <v>49</v>
      </c>
      <c r="J15" s="65">
        <v>869888</v>
      </c>
      <c r="K15" s="65">
        <v>47</v>
      </c>
      <c r="L15" s="65">
        <v>582284</v>
      </c>
      <c r="M15" s="65">
        <v>82034</v>
      </c>
      <c r="N15" s="65">
        <v>494</v>
      </c>
      <c r="O15" s="274">
        <v>229</v>
      </c>
      <c r="P15" s="65">
        <v>79</v>
      </c>
      <c r="Q15" s="65">
        <v>15874434</v>
      </c>
      <c r="R15" s="274">
        <v>12422280</v>
      </c>
      <c r="S15" s="274">
        <v>959998</v>
      </c>
      <c r="T15" s="65">
        <v>4596</v>
      </c>
      <c r="U15" s="65">
        <v>34894709</v>
      </c>
      <c r="V15" s="65">
        <v>2241</v>
      </c>
      <c r="W15" s="65">
        <v>62229150</v>
      </c>
      <c r="X15" s="65">
        <f t="shared" si="0"/>
        <v>-27</v>
      </c>
      <c r="Y15" s="10">
        <f t="shared" si="2"/>
        <v>-5.1823416506717852E-2</v>
      </c>
      <c r="Z15" s="65">
        <f t="shared" si="1"/>
        <v>-5924763</v>
      </c>
      <c r="AA15" s="10">
        <f t="shared" si="3"/>
        <v>-0.27178813054444162</v>
      </c>
    </row>
    <row r="16" spans="1:27" x14ac:dyDescent="0.25">
      <c r="A16" s="9" t="s">
        <v>29</v>
      </c>
      <c r="B16" s="65">
        <v>0</v>
      </c>
      <c r="C16" s="65">
        <v>0</v>
      </c>
      <c r="D16" s="65">
        <v>22</v>
      </c>
      <c r="E16" s="65">
        <v>0</v>
      </c>
      <c r="F16" s="65">
        <v>0</v>
      </c>
      <c r="G16" s="65">
        <v>4</v>
      </c>
      <c r="H16" s="65">
        <v>0</v>
      </c>
      <c r="I16" s="65">
        <v>0</v>
      </c>
      <c r="J16" s="65">
        <v>0</v>
      </c>
      <c r="K16" s="65">
        <v>0</v>
      </c>
      <c r="L16" s="65">
        <v>0</v>
      </c>
      <c r="M16" s="65">
        <v>0</v>
      </c>
      <c r="N16" s="65">
        <v>17</v>
      </c>
      <c r="O16" s="274">
        <v>2</v>
      </c>
      <c r="P16" s="65">
        <v>3</v>
      </c>
      <c r="Q16" s="65">
        <v>98778</v>
      </c>
      <c r="R16" s="274">
        <v>8233</v>
      </c>
      <c r="S16" s="274">
        <v>10773</v>
      </c>
      <c r="T16" s="65">
        <v>12399</v>
      </c>
      <c r="U16" s="65">
        <v>27624296</v>
      </c>
      <c r="V16" s="65">
        <v>3261</v>
      </c>
      <c r="W16" s="65">
        <v>36064701</v>
      </c>
      <c r="X16" s="65">
        <f t="shared" si="0"/>
        <v>17</v>
      </c>
      <c r="Y16" s="10"/>
      <c r="Z16" s="65">
        <f t="shared" si="1"/>
        <v>98778</v>
      </c>
      <c r="AA16" s="10"/>
    </row>
    <row r="17" spans="1:27" x14ac:dyDescent="0.25">
      <c r="A17" s="9" t="s">
        <v>30</v>
      </c>
      <c r="B17" s="65">
        <v>450</v>
      </c>
      <c r="C17" s="65">
        <v>7856508</v>
      </c>
      <c r="D17" s="65">
        <v>155</v>
      </c>
      <c r="E17" s="65">
        <v>91</v>
      </c>
      <c r="F17" s="65">
        <v>565723</v>
      </c>
      <c r="G17" s="65">
        <v>22</v>
      </c>
      <c r="H17" s="65">
        <v>117133</v>
      </c>
      <c r="I17" s="65">
        <v>55</v>
      </c>
      <c r="J17" s="65">
        <v>509851</v>
      </c>
      <c r="K17" s="65">
        <v>44</v>
      </c>
      <c r="L17" s="65">
        <v>1210767</v>
      </c>
      <c r="M17" s="65">
        <v>526844</v>
      </c>
      <c r="N17" s="65">
        <v>391</v>
      </c>
      <c r="O17" s="274">
        <v>215</v>
      </c>
      <c r="P17" s="65">
        <v>21</v>
      </c>
      <c r="Q17" s="65">
        <v>8717002</v>
      </c>
      <c r="R17" s="274">
        <v>7377740</v>
      </c>
      <c r="S17" s="274">
        <v>269823</v>
      </c>
      <c r="T17" s="65">
        <v>2098</v>
      </c>
      <c r="U17" s="65">
        <v>15617070</v>
      </c>
      <c r="V17" s="65">
        <v>955</v>
      </c>
      <c r="W17" s="65">
        <v>24370945</v>
      </c>
      <c r="X17" s="65">
        <f t="shared" si="0"/>
        <v>-59</v>
      </c>
      <c r="Y17" s="10">
        <f t="shared" si="2"/>
        <v>-0.13111111111111112</v>
      </c>
      <c r="Z17" s="65">
        <f t="shared" si="1"/>
        <v>860494</v>
      </c>
      <c r="AA17" s="10">
        <f t="shared" si="3"/>
        <v>0.10952626790426484</v>
      </c>
    </row>
    <row r="18" spans="1:27" x14ac:dyDescent="0.25">
      <c r="A18" s="9" t="s">
        <v>30</v>
      </c>
      <c r="B18" s="65">
        <v>0</v>
      </c>
      <c r="C18" s="65">
        <v>0</v>
      </c>
      <c r="D18" s="65">
        <v>6</v>
      </c>
      <c r="E18" s="65">
        <v>0</v>
      </c>
      <c r="F18" s="65">
        <v>0</v>
      </c>
      <c r="G18" s="65">
        <v>0</v>
      </c>
      <c r="H18" s="65">
        <v>0</v>
      </c>
      <c r="I18" s="65">
        <v>0</v>
      </c>
      <c r="J18" s="65">
        <v>0</v>
      </c>
      <c r="K18" s="65">
        <v>0</v>
      </c>
      <c r="L18" s="65">
        <v>0</v>
      </c>
      <c r="M18" s="65">
        <v>0</v>
      </c>
      <c r="N18" s="65">
        <v>6</v>
      </c>
      <c r="O18" s="274">
        <v>0</v>
      </c>
      <c r="P18" s="65">
        <v>0</v>
      </c>
      <c r="Q18" s="65">
        <v>34722</v>
      </c>
      <c r="R18" s="274">
        <v>0</v>
      </c>
      <c r="S18" s="274">
        <v>0</v>
      </c>
      <c r="T18" s="65">
        <v>5542</v>
      </c>
      <c r="U18" s="65">
        <v>11723547</v>
      </c>
      <c r="V18" s="65">
        <v>1314</v>
      </c>
      <c r="W18" s="65">
        <v>12498437</v>
      </c>
      <c r="X18" s="65">
        <f t="shared" si="0"/>
        <v>6</v>
      </c>
      <c r="Y18" s="10"/>
      <c r="Z18" s="65">
        <f t="shared" si="1"/>
        <v>34722</v>
      </c>
      <c r="AA18" s="10"/>
    </row>
    <row r="19" spans="1:27" x14ac:dyDescent="0.25">
      <c r="A19" s="9" t="s">
        <v>31</v>
      </c>
      <c r="B19" s="65">
        <v>164</v>
      </c>
      <c r="C19" s="65">
        <v>9711609</v>
      </c>
      <c r="D19" s="65">
        <v>66</v>
      </c>
      <c r="E19" s="65">
        <v>42</v>
      </c>
      <c r="F19" s="65">
        <v>2949236</v>
      </c>
      <c r="G19" s="65">
        <v>10</v>
      </c>
      <c r="H19" s="65">
        <v>26061</v>
      </c>
      <c r="I19" s="65">
        <v>18</v>
      </c>
      <c r="J19" s="65">
        <v>856393</v>
      </c>
      <c r="K19" s="65">
        <v>17</v>
      </c>
      <c r="L19" s="65">
        <v>386362</v>
      </c>
      <c r="M19" s="65">
        <v>153399</v>
      </c>
      <c r="N19" s="65">
        <v>140</v>
      </c>
      <c r="O19" s="274">
        <v>78</v>
      </c>
      <c r="P19" s="65">
        <v>15</v>
      </c>
      <c r="Q19" s="65">
        <v>5394476</v>
      </c>
      <c r="R19" s="274">
        <v>3036171</v>
      </c>
      <c r="S19" s="274">
        <v>123452</v>
      </c>
      <c r="T19" s="65">
        <v>1471</v>
      </c>
      <c r="U19" s="65">
        <v>16929879</v>
      </c>
      <c r="V19" s="65">
        <v>546</v>
      </c>
      <c r="W19" s="65">
        <v>19627227</v>
      </c>
      <c r="X19" s="65">
        <f t="shared" si="0"/>
        <v>-24</v>
      </c>
      <c r="Y19" s="10">
        <f t="shared" si="2"/>
        <v>-0.14634146341463414</v>
      </c>
      <c r="Z19" s="65">
        <f t="shared" si="1"/>
        <v>-4317133</v>
      </c>
      <c r="AA19" s="10">
        <f t="shared" si="3"/>
        <v>-0.44453323851897247</v>
      </c>
    </row>
    <row r="20" spans="1:27" x14ac:dyDescent="0.25">
      <c r="A20" s="9" t="s">
        <v>31</v>
      </c>
      <c r="B20" s="65">
        <v>0</v>
      </c>
      <c r="C20" s="65">
        <v>0</v>
      </c>
      <c r="D20" s="65">
        <v>2</v>
      </c>
      <c r="E20" s="65">
        <v>0</v>
      </c>
      <c r="F20" s="65">
        <v>0</v>
      </c>
      <c r="G20" s="65">
        <v>0</v>
      </c>
      <c r="H20" s="65">
        <v>0</v>
      </c>
      <c r="I20" s="65">
        <v>0</v>
      </c>
      <c r="J20" s="65">
        <v>0</v>
      </c>
      <c r="K20" s="65">
        <v>0</v>
      </c>
      <c r="L20" s="65">
        <v>0</v>
      </c>
      <c r="M20" s="65">
        <v>0</v>
      </c>
      <c r="N20" s="65">
        <v>2</v>
      </c>
      <c r="O20" s="274">
        <v>0</v>
      </c>
      <c r="P20" s="65">
        <v>0</v>
      </c>
      <c r="Q20" s="65">
        <v>6996</v>
      </c>
      <c r="R20" s="274">
        <v>1681</v>
      </c>
      <c r="S20" s="274">
        <v>0</v>
      </c>
      <c r="T20" s="65">
        <v>4005</v>
      </c>
      <c r="U20" s="65">
        <v>10187019</v>
      </c>
      <c r="V20" s="65">
        <v>893</v>
      </c>
      <c r="W20" s="65">
        <v>15312757</v>
      </c>
      <c r="X20" s="65">
        <f t="shared" si="0"/>
        <v>2</v>
      </c>
      <c r="Y20" s="10"/>
      <c r="Z20" s="65">
        <f t="shared" si="1"/>
        <v>6996</v>
      </c>
      <c r="AA20" s="10"/>
    </row>
    <row r="21" spans="1:27" x14ac:dyDescent="0.25">
      <c r="A21" s="9" t="s">
        <v>257</v>
      </c>
      <c r="B21" s="65">
        <f>SUM(B5:B20)</f>
        <v>6827</v>
      </c>
      <c r="C21" s="65">
        <f t="shared" ref="C21:W21" si="4">SUM(C5:C20)</f>
        <v>178024301</v>
      </c>
      <c r="D21" s="65">
        <f t="shared" si="4"/>
        <v>3954</v>
      </c>
      <c r="E21" s="65">
        <f t="shared" si="4"/>
        <v>2017</v>
      </c>
      <c r="F21" s="65">
        <f t="shared" si="4"/>
        <v>22155071</v>
      </c>
      <c r="G21" s="65">
        <f t="shared" si="4"/>
        <v>644</v>
      </c>
      <c r="H21" s="65">
        <f t="shared" si="4"/>
        <v>2442399</v>
      </c>
      <c r="I21" s="65">
        <f t="shared" si="4"/>
        <v>754</v>
      </c>
      <c r="J21" s="65">
        <f t="shared" si="4"/>
        <v>10898040</v>
      </c>
      <c r="K21" s="65">
        <f t="shared" si="4"/>
        <v>715</v>
      </c>
      <c r="L21" s="65">
        <f t="shared" si="4"/>
        <v>10832690</v>
      </c>
      <c r="M21" s="65">
        <f t="shared" si="4"/>
        <v>9204879</v>
      </c>
      <c r="N21" s="65">
        <f t="shared" si="4"/>
        <v>6656</v>
      </c>
      <c r="O21" s="274">
        <f t="shared" si="4"/>
        <v>3075</v>
      </c>
      <c r="P21" s="65">
        <f t="shared" si="4"/>
        <v>1103</v>
      </c>
      <c r="Q21" s="65">
        <f t="shared" si="4"/>
        <v>163204507</v>
      </c>
      <c r="R21" s="274">
        <f t="shared" si="4"/>
        <v>124733418</v>
      </c>
      <c r="S21" s="274">
        <f t="shared" si="4"/>
        <v>10645172</v>
      </c>
      <c r="T21" s="65">
        <f t="shared" si="4"/>
        <v>203843</v>
      </c>
      <c r="U21" s="65">
        <f t="shared" si="4"/>
        <v>796659425</v>
      </c>
      <c r="V21" s="65">
        <f t="shared" si="4"/>
        <v>69952</v>
      </c>
      <c r="W21" s="65">
        <f t="shared" si="4"/>
        <v>1011179086</v>
      </c>
      <c r="X21" s="65">
        <f t="shared" ref="X21" si="5">+N21-B21</f>
        <v>-171</v>
      </c>
      <c r="Y21" s="10">
        <f t="shared" ref="Y21" si="6">+X21/B21</f>
        <v>-2.5047605097407354E-2</v>
      </c>
      <c r="Z21" s="65">
        <f t="shared" ref="Z21" si="7">+Q21-C21</f>
        <v>-14819794</v>
      </c>
      <c r="AA21" s="10">
        <f t="shared" si="3"/>
        <v>-8.3245904726231723E-2</v>
      </c>
    </row>
    <row r="22" spans="1:27" x14ac:dyDescent="0.25">
      <c r="A22" s="9" t="s">
        <v>32</v>
      </c>
      <c r="B22" s="65">
        <v>279</v>
      </c>
      <c r="C22" s="65">
        <v>3734001</v>
      </c>
      <c r="D22" s="65">
        <v>77</v>
      </c>
      <c r="E22" s="65">
        <v>49</v>
      </c>
      <c r="F22" s="65">
        <v>399118</v>
      </c>
      <c r="G22" s="65">
        <v>25</v>
      </c>
      <c r="H22" s="65">
        <v>76141</v>
      </c>
      <c r="I22" s="65">
        <v>32</v>
      </c>
      <c r="J22" s="65">
        <v>213373</v>
      </c>
      <c r="K22" s="65">
        <v>37</v>
      </c>
      <c r="L22" s="65">
        <v>154908</v>
      </c>
      <c r="M22" s="65">
        <v>158419</v>
      </c>
      <c r="N22" s="65">
        <v>200</v>
      </c>
      <c r="O22" s="274">
        <v>107</v>
      </c>
      <c r="P22" s="65">
        <v>20</v>
      </c>
      <c r="Q22" s="65">
        <v>5354768</v>
      </c>
      <c r="R22" s="274">
        <v>4601828</v>
      </c>
      <c r="S22" s="274">
        <v>114420</v>
      </c>
      <c r="T22" s="65">
        <v>1261</v>
      </c>
      <c r="U22" s="65">
        <v>8842510</v>
      </c>
      <c r="V22" s="65">
        <v>491</v>
      </c>
      <c r="W22" s="65">
        <v>13597024</v>
      </c>
      <c r="X22" s="65">
        <f t="shared" si="0"/>
        <v>-79</v>
      </c>
      <c r="Y22" s="10">
        <f t="shared" si="2"/>
        <v>-0.28315412186379929</v>
      </c>
      <c r="Z22" s="65">
        <f t="shared" si="1"/>
        <v>1620767</v>
      </c>
      <c r="AA22" s="10">
        <f t="shared" si="3"/>
        <v>0.43405639152212333</v>
      </c>
    </row>
    <row r="23" spans="1:27" x14ac:dyDescent="0.25">
      <c r="A23" s="9" t="s">
        <v>32</v>
      </c>
      <c r="B23" s="65">
        <v>0</v>
      </c>
      <c r="C23" s="65">
        <v>0</v>
      </c>
      <c r="D23" s="65">
        <v>7</v>
      </c>
      <c r="E23" s="65">
        <v>0</v>
      </c>
      <c r="F23" s="65">
        <v>0</v>
      </c>
      <c r="G23" s="65">
        <v>0</v>
      </c>
      <c r="H23" s="65">
        <v>0</v>
      </c>
      <c r="I23" s="65">
        <v>1</v>
      </c>
      <c r="J23" s="65">
        <v>0</v>
      </c>
      <c r="K23" s="65">
        <v>0</v>
      </c>
      <c r="L23" s="65">
        <v>0</v>
      </c>
      <c r="M23" s="65">
        <v>0</v>
      </c>
      <c r="N23" s="65">
        <v>6</v>
      </c>
      <c r="O23" s="274">
        <v>3</v>
      </c>
      <c r="P23" s="65">
        <v>0</v>
      </c>
      <c r="Q23" s="65">
        <v>97610</v>
      </c>
      <c r="R23" s="274">
        <v>23575</v>
      </c>
      <c r="S23" s="274">
        <v>0</v>
      </c>
      <c r="T23" s="65">
        <v>3536</v>
      </c>
      <c r="U23" s="65">
        <v>7156022</v>
      </c>
      <c r="V23" s="65">
        <v>724</v>
      </c>
      <c r="W23" s="65">
        <v>7530679</v>
      </c>
      <c r="X23" s="65">
        <f t="shared" ref="X23:X24" si="8">+N23-B23</f>
        <v>6</v>
      </c>
      <c r="Y23" s="10"/>
      <c r="Z23" s="65">
        <f t="shared" ref="Z23:Z24" si="9">+Q23-C23</f>
        <v>97610</v>
      </c>
      <c r="AA23" s="10"/>
    </row>
    <row r="24" spans="1:27" x14ac:dyDescent="0.25">
      <c r="A24" s="9" t="s">
        <v>258</v>
      </c>
      <c r="B24" s="65">
        <f>+B23+B22</f>
        <v>279</v>
      </c>
      <c r="C24" s="65">
        <f t="shared" ref="C24:W24" si="10">+C23+C22</f>
        <v>3734001</v>
      </c>
      <c r="D24" s="65">
        <f t="shared" si="10"/>
        <v>84</v>
      </c>
      <c r="E24" s="65">
        <f t="shared" si="10"/>
        <v>49</v>
      </c>
      <c r="F24" s="65">
        <f t="shared" si="10"/>
        <v>399118</v>
      </c>
      <c r="G24" s="65">
        <f t="shared" si="10"/>
        <v>25</v>
      </c>
      <c r="H24" s="65">
        <f t="shared" si="10"/>
        <v>76141</v>
      </c>
      <c r="I24" s="65">
        <f t="shared" si="10"/>
        <v>33</v>
      </c>
      <c r="J24" s="65">
        <f t="shared" si="10"/>
        <v>213373</v>
      </c>
      <c r="K24" s="65">
        <f t="shared" si="10"/>
        <v>37</v>
      </c>
      <c r="L24" s="65">
        <f t="shared" si="10"/>
        <v>154908</v>
      </c>
      <c r="M24" s="65">
        <f t="shared" si="10"/>
        <v>158419</v>
      </c>
      <c r="N24" s="65">
        <f t="shared" si="10"/>
        <v>206</v>
      </c>
      <c r="O24" s="274">
        <f t="shared" si="10"/>
        <v>110</v>
      </c>
      <c r="P24" s="65">
        <f t="shared" si="10"/>
        <v>20</v>
      </c>
      <c r="Q24" s="65">
        <f t="shared" si="10"/>
        <v>5452378</v>
      </c>
      <c r="R24" s="274">
        <f t="shared" si="10"/>
        <v>4625403</v>
      </c>
      <c r="S24" s="274">
        <f t="shared" si="10"/>
        <v>114420</v>
      </c>
      <c r="T24" s="65">
        <f t="shared" si="10"/>
        <v>4797</v>
      </c>
      <c r="U24" s="65">
        <f t="shared" si="10"/>
        <v>15998532</v>
      </c>
      <c r="V24" s="65">
        <f t="shared" si="10"/>
        <v>1215</v>
      </c>
      <c r="W24" s="65">
        <f t="shared" si="10"/>
        <v>21127703</v>
      </c>
      <c r="X24" s="65">
        <f t="shared" si="8"/>
        <v>-73</v>
      </c>
      <c r="Y24" s="10">
        <f t="shared" ref="Y24" si="11">+X24/B24</f>
        <v>-0.26164874551971329</v>
      </c>
      <c r="Z24" s="65">
        <f t="shared" si="9"/>
        <v>1718377</v>
      </c>
      <c r="AA24" s="10">
        <f t="shared" si="3"/>
        <v>0.46019725222355323</v>
      </c>
    </row>
    <row r="25" spans="1:27" x14ac:dyDescent="0.25">
      <c r="A25" s="9" t="s">
        <v>33</v>
      </c>
      <c r="B25" s="65">
        <v>461</v>
      </c>
      <c r="C25" s="65">
        <v>11586391</v>
      </c>
      <c r="D25" s="65">
        <v>145</v>
      </c>
      <c r="E25" s="65">
        <v>82</v>
      </c>
      <c r="F25" s="65">
        <v>870998</v>
      </c>
      <c r="G25" s="65">
        <v>23</v>
      </c>
      <c r="H25" s="65">
        <v>156022</v>
      </c>
      <c r="I25" s="65">
        <v>42</v>
      </c>
      <c r="J25" s="65">
        <v>473409</v>
      </c>
      <c r="K25" s="65">
        <v>27</v>
      </c>
      <c r="L25" s="65">
        <v>306414</v>
      </c>
      <c r="M25" s="65">
        <v>95457</v>
      </c>
      <c r="N25" s="65">
        <v>430</v>
      </c>
      <c r="O25" s="274">
        <v>231</v>
      </c>
      <c r="P25" s="65">
        <v>54</v>
      </c>
      <c r="Q25" s="65">
        <v>10382940</v>
      </c>
      <c r="R25" s="274">
        <v>7723319</v>
      </c>
      <c r="S25" s="274">
        <v>1000989</v>
      </c>
      <c r="T25" s="65">
        <v>2501</v>
      </c>
      <c r="U25" s="65">
        <v>20533721</v>
      </c>
      <c r="V25" s="65">
        <v>1285</v>
      </c>
      <c r="W25" s="65">
        <v>28985909</v>
      </c>
      <c r="X25" s="65">
        <f t="shared" si="0"/>
        <v>-31</v>
      </c>
      <c r="Y25" s="10">
        <f t="shared" si="2"/>
        <v>-6.7245119305856832E-2</v>
      </c>
      <c r="Z25" s="65">
        <f t="shared" si="1"/>
        <v>-1203451</v>
      </c>
      <c r="AA25" s="10">
        <f t="shared" si="3"/>
        <v>-0.10386763229378329</v>
      </c>
    </row>
    <row r="26" spans="1:27" x14ac:dyDescent="0.25">
      <c r="A26" s="9" t="s">
        <v>33</v>
      </c>
      <c r="B26" s="65">
        <v>0</v>
      </c>
      <c r="C26" s="65">
        <v>0</v>
      </c>
      <c r="D26" s="65">
        <v>30</v>
      </c>
      <c r="E26" s="65">
        <v>0</v>
      </c>
      <c r="F26" s="65">
        <v>0</v>
      </c>
      <c r="G26" s="65">
        <v>5</v>
      </c>
      <c r="H26" s="65">
        <v>3000</v>
      </c>
      <c r="I26" s="65">
        <v>0</v>
      </c>
      <c r="J26" s="65">
        <v>0</v>
      </c>
      <c r="K26" s="65">
        <v>0</v>
      </c>
      <c r="L26" s="65">
        <v>0</v>
      </c>
      <c r="M26" s="65">
        <v>0</v>
      </c>
      <c r="N26" s="65">
        <v>25</v>
      </c>
      <c r="O26" s="274">
        <v>5</v>
      </c>
      <c r="P26" s="65">
        <v>2</v>
      </c>
      <c r="Q26" s="65">
        <v>173142</v>
      </c>
      <c r="R26" s="274">
        <v>34692</v>
      </c>
      <c r="S26" s="274">
        <v>9124</v>
      </c>
      <c r="T26" s="65">
        <v>6131</v>
      </c>
      <c r="U26" s="65">
        <v>13656067</v>
      </c>
      <c r="V26" s="65">
        <v>1695</v>
      </c>
      <c r="W26" s="65">
        <v>15221087</v>
      </c>
      <c r="X26" s="65">
        <f t="shared" si="0"/>
        <v>25</v>
      </c>
      <c r="Y26" s="10"/>
      <c r="Z26" s="65">
        <f t="shared" si="1"/>
        <v>173142</v>
      </c>
      <c r="AA26" s="10"/>
    </row>
    <row r="27" spans="1:27" x14ac:dyDescent="0.25">
      <c r="A27" s="9" t="s">
        <v>34</v>
      </c>
      <c r="B27" s="65">
        <v>257</v>
      </c>
      <c r="C27" s="65">
        <v>7102099</v>
      </c>
      <c r="D27" s="65">
        <v>164</v>
      </c>
      <c r="E27" s="65">
        <v>74</v>
      </c>
      <c r="F27" s="65">
        <v>1670559</v>
      </c>
      <c r="G27" s="65">
        <v>23</v>
      </c>
      <c r="H27" s="65">
        <v>45810</v>
      </c>
      <c r="I27" s="65">
        <v>37</v>
      </c>
      <c r="J27" s="65">
        <v>275509</v>
      </c>
      <c r="K27" s="65">
        <v>21</v>
      </c>
      <c r="L27" s="65">
        <v>199050</v>
      </c>
      <c r="M27" s="65">
        <v>127262</v>
      </c>
      <c r="N27" s="65">
        <v>266</v>
      </c>
      <c r="O27" s="274">
        <v>161</v>
      </c>
      <c r="P27" s="65">
        <v>29</v>
      </c>
      <c r="Q27" s="65">
        <v>8607474</v>
      </c>
      <c r="R27" s="274">
        <v>7642685</v>
      </c>
      <c r="S27" s="274">
        <v>208303</v>
      </c>
      <c r="T27" s="65">
        <v>2928</v>
      </c>
      <c r="U27" s="65">
        <v>25338153</v>
      </c>
      <c r="V27" s="65">
        <v>1182</v>
      </c>
      <c r="W27" s="65">
        <v>31452597</v>
      </c>
      <c r="X27" s="65">
        <f t="shared" si="0"/>
        <v>9</v>
      </c>
      <c r="Y27" s="10">
        <f t="shared" si="2"/>
        <v>3.5019455252918288E-2</v>
      </c>
      <c r="Z27" s="65">
        <f t="shared" si="1"/>
        <v>1505375</v>
      </c>
      <c r="AA27" s="10">
        <f t="shared" si="3"/>
        <v>0.21196198475971681</v>
      </c>
    </row>
    <row r="28" spans="1:27" x14ac:dyDescent="0.25">
      <c r="A28" s="9" t="s">
        <v>34</v>
      </c>
      <c r="B28" s="65">
        <v>0</v>
      </c>
      <c r="C28" s="65">
        <v>0</v>
      </c>
      <c r="D28" s="65">
        <v>12</v>
      </c>
      <c r="E28" s="65">
        <v>1</v>
      </c>
      <c r="F28" s="65">
        <v>1151</v>
      </c>
      <c r="G28" s="65">
        <v>0</v>
      </c>
      <c r="H28" s="65">
        <v>0</v>
      </c>
      <c r="I28" s="65">
        <v>0</v>
      </c>
      <c r="J28" s="65">
        <v>0</v>
      </c>
      <c r="K28" s="65">
        <v>0</v>
      </c>
      <c r="L28" s="65">
        <v>0</v>
      </c>
      <c r="M28" s="65">
        <v>0</v>
      </c>
      <c r="N28" s="65">
        <v>11</v>
      </c>
      <c r="O28" s="274">
        <v>2</v>
      </c>
      <c r="P28" s="65">
        <v>2</v>
      </c>
      <c r="Q28" s="65">
        <v>48831</v>
      </c>
      <c r="R28" s="274">
        <v>9641</v>
      </c>
      <c r="S28" s="274">
        <v>7904</v>
      </c>
      <c r="T28" s="65">
        <v>8684</v>
      </c>
      <c r="U28" s="65">
        <v>17431990</v>
      </c>
      <c r="V28" s="65">
        <v>2094</v>
      </c>
      <c r="W28" s="65">
        <v>25028126</v>
      </c>
      <c r="X28" s="65">
        <f t="shared" si="0"/>
        <v>11</v>
      </c>
      <c r="Y28" s="10"/>
      <c r="Z28" s="65">
        <f t="shared" si="1"/>
        <v>48831</v>
      </c>
      <c r="AA28" s="10"/>
    </row>
    <row r="29" spans="1:27" x14ac:dyDescent="0.25">
      <c r="A29" s="9" t="s">
        <v>35</v>
      </c>
      <c r="B29" s="65">
        <v>2894</v>
      </c>
      <c r="C29" s="65">
        <v>48383131</v>
      </c>
      <c r="D29" s="65">
        <v>1290</v>
      </c>
      <c r="E29" s="65">
        <v>761</v>
      </c>
      <c r="F29" s="65">
        <v>5484546</v>
      </c>
      <c r="G29" s="65">
        <v>235</v>
      </c>
      <c r="H29" s="65">
        <v>442208</v>
      </c>
      <c r="I29" s="65">
        <v>287</v>
      </c>
      <c r="J29" s="65">
        <v>3848348</v>
      </c>
      <c r="K29" s="65">
        <v>196</v>
      </c>
      <c r="L29" s="65">
        <v>1243414</v>
      </c>
      <c r="M29" s="65">
        <v>541386</v>
      </c>
      <c r="N29" s="65">
        <v>2714</v>
      </c>
      <c r="O29" s="274">
        <v>1086</v>
      </c>
      <c r="P29" s="65">
        <v>572</v>
      </c>
      <c r="Q29" s="65">
        <v>45810711</v>
      </c>
      <c r="R29" s="274">
        <v>33842474</v>
      </c>
      <c r="S29" s="274">
        <v>4412018</v>
      </c>
      <c r="T29" s="65">
        <v>18713</v>
      </c>
      <c r="U29" s="65">
        <v>121764522</v>
      </c>
      <c r="V29" s="65">
        <v>10525</v>
      </c>
      <c r="W29" s="65">
        <v>200670997</v>
      </c>
      <c r="X29" s="65">
        <f t="shared" si="0"/>
        <v>-180</v>
      </c>
      <c r="Y29" s="10">
        <f t="shared" si="2"/>
        <v>-6.2197650310988249E-2</v>
      </c>
      <c r="Z29" s="65">
        <f t="shared" si="1"/>
        <v>-2572420</v>
      </c>
      <c r="AA29" s="10">
        <f t="shared" si="3"/>
        <v>-5.3167704256262376E-2</v>
      </c>
    </row>
    <row r="30" spans="1:27" x14ac:dyDescent="0.25">
      <c r="A30" s="9" t="s">
        <v>35</v>
      </c>
      <c r="B30" s="65">
        <v>0</v>
      </c>
      <c r="C30" s="65">
        <v>0</v>
      </c>
      <c r="D30" s="65">
        <v>208</v>
      </c>
      <c r="E30" s="65">
        <v>18</v>
      </c>
      <c r="F30" s="65">
        <v>626785</v>
      </c>
      <c r="G30" s="65">
        <v>15</v>
      </c>
      <c r="H30" s="65">
        <v>110</v>
      </c>
      <c r="I30" s="65">
        <v>2</v>
      </c>
      <c r="J30" s="65">
        <v>5302</v>
      </c>
      <c r="K30" s="65">
        <v>3</v>
      </c>
      <c r="L30" s="65">
        <v>2000</v>
      </c>
      <c r="M30" s="65">
        <v>6624</v>
      </c>
      <c r="N30" s="65">
        <v>162</v>
      </c>
      <c r="O30" s="274">
        <v>26</v>
      </c>
      <c r="P30" s="65">
        <v>23</v>
      </c>
      <c r="Q30" s="65">
        <v>1131244</v>
      </c>
      <c r="R30" s="274">
        <v>414726</v>
      </c>
      <c r="S30" s="274">
        <v>235061</v>
      </c>
      <c r="T30" s="65">
        <v>31410</v>
      </c>
      <c r="U30" s="65">
        <v>79711800</v>
      </c>
      <c r="V30" s="65">
        <v>11827</v>
      </c>
      <c r="W30" s="65">
        <v>76256156</v>
      </c>
      <c r="X30" s="65">
        <f t="shared" si="0"/>
        <v>162</v>
      </c>
      <c r="Y30" s="10"/>
      <c r="Z30" s="65">
        <f t="shared" si="1"/>
        <v>1131244</v>
      </c>
      <c r="AA30" s="10"/>
    </row>
    <row r="31" spans="1:27" x14ac:dyDescent="0.25">
      <c r="A31" s="9" t="s">
        <v>36</v>
      </c>
      <c r="B31" s="65">
        <v>651</v>
      </c>
      <c r="C31" s="65">
        <v>15088591</v>
      </c>
      <c r="D31" s="65">
        <v>632</v>
      </c>
      <c r="E31" s="65">
        <v>259</v>
      </c>
      <c r="F31" s="65">
        <v>1653200</v>
      </c>
      <c r="G31" s="65">
        <v>30</v>
      </c>
      <c r="H31" s="65">
        <v>187248</v>
      </c>
      <c r="I31" s="65">
        <v>81</v>
      </c>
      <c r="J31" s="65">
        <v>2870006</v>
      </c>
      <c r="K31" s="65">
        <v>49</v>
      </c>
      <c r="L31" s="65">
        <v>189957</v>
      </c>
      <c r="M31" s="65">
        <v>145790</v>
      </c>
      <c r="N31" s="65">
        <v>896</v>
      </c>
      <c r="O31" s="274">
        <v>420</v>
      </c>
      <c r="P31" s="65">
        <v>150</v>
      </c>
      <c r="Q31" s="65">
        <v>14470858</v>
      </c>
      <c r="R31" s="274">
        <v>10536211</v>
      </c>
      <c r="S31" s="274">
        <v>1124482</v>
      </c>
      <c r="T31" s="65">
        <v>3452</v>
      </c>
      <c r="U31" s="65">
        <v>29137136</v>
      </c>
      <c r="V31" s="65">
        <v>2409</v>
      </c>
      <c r="W31" s="65">
        <v>48844540</v>
      </c>
      <c r="X31" s="65">
        <f t="shared" si="0"/>
        <v>245</v>
      </c>
      <c r="Y31" s="10">
        <f t="shared" si="2"/>
        <v>0.37634408602150538</v>
      </c>
      <c r="Z31" s="65">
        <f t="shared" si="1"/>
        <v>-617733</v>
      </c>
      <c r="AA31" s="10">
        <f t="shared" si="3"/>
        <v>-4.0940403249050891E-2</v>
      </c>
    </row>
    <row r="32" spans="1:27" x14ac:dyDescent="0.25">
      <c r="A32" s="9" t="s">
        <v>36</v>
      </c>
      <c r="B32" s="65">
        <v>3</v>
      </c>
      <c r="C32" s="65">
        <v>6112</v>
      </c>
      <c r="D32" s="65">
        <v>85</v>
      </c>
      <c r="E32" s="65">
        <v>13</v>
      </c>
      <c r="F32" s="65">
        <v>21226</v>
      </c>
      <c r="G32" s="65">
        <v>2</v>
      </c>
      <c r="H32" s="65">
        <v>0</v>
      </c>
      <c r="I32" s="65">
        <v>0</v>
      </c>
      <c r="J32" s="65">
        <v>0</v>
      </c>
      <c r="K32" s="65">
        <v>0</v>
      </c>
      <c r="L32" s="65">
        <v>0</v>
      </c>
      <c r="M32" s="65">
        <v>0</v>
      </c>
      <c r="N32" s="65">
        <v>47</v>
      </c>
      <c r="O32" s="274">
        <v>12</v>
      </c>
      <c r="P32" s="65">
        <v>6</v>
      </c>
      <c r="Q32" s="65">
        <v>322069</v>
      </c>
      <c r="R32" s="274">
        <v>87115</v>
      </c>
      <c r="S32" s="274">
        <v>21620</v>
      </c>
      <c r="T32" s="65">
        <v>6873</v>
      </c>
      <c r="U32" s="65">
        <v>21397320</v>
      </c>
      <c r="V32" s="65">
        <v>2283</v>
      </c>
      <c r="W32" s="65">
        <v>16910839</v>
      </c>
      <c r="X32" s="65">
        <f t="shared" si="0"/>
        <v>44</v>
      </c>
      <c r="Y32" s="10"/>
      <c r="Z32" s="65">
        <f t="shared" si="1"/>
        <v>315957</v>
      </c>
      <c r="AA32" s="10"/>
    </row>
    <row r="33" spans="1:27" x14ac:dyDescent="0.25">
      <c r="A33" s="9" t="s">
        <v>259</v>
      </c>
      <c r="B33" s="65">
        <f>SUM(B25:B32)</f>
        <v>4266</v>
      </c>
      <c r="C33" s="65">
        <f t="shared" ref="C33:Z33" si="12">SUM(C25:C32)</f>
        <v>82166324</v>
      </c>
      <c r="D33" s="65">
        <f t="shared" si="12"/>
        <v>2566</v>
      </c>
      <c r="E33" s="65">
        <f t="shared" si="12"/>
        <v>1208</v>
      </c>
      <c r="F33" s="65">
        <f t="shared" si="12"/>
        <v>10328465</v>
      </c>
      <c r="G33" s="65">
        <f t="shared" si="12"/>
        <v>333</v>
      </c>
      <c r="H33" s="65">
        <f t="shared" si="12"/>
        <v>834398</v>
      </c>
      <c r="I33" s="65">
        <f t="shared" si="12"/>
        <v>449</v>
      </c>
      <c r="J33" s="65">
        <f t="shared" si="12"/>
        <v>7472574</v>
      </c>
      <c r="K33" s="65">
        <f t="shared" si="12"/>
        <v>296</v>
      </c>
      <c r="L33" s="65">
        <f t="shared" si="12"/>
        <v>1940835</v>
      </c>
      <c r="M33" s="65">
        <f t="shared" si="12"/>
        <v>916519</v>
      </c>
      <c r="N33" s="65">
        <f t="shared" si="12"/>
        <v>4551</v>
      </c>
      <c r="O33" s="274">
        <f t="shared" si="12"/>
        <v>1943</v>
      </c>
      <c r="P33" s="65">
        <f t="shared" si="12"/>
        <v>838</v>
      </c>
      <c r="Q33" s="65">
        <f t="shared" si="12"/>
        <v>80947269</v>
      </c>
      <c r="R33" s="274">
        <f t="shared" si="12"/>
        <v>60290863</v>
      </c>
      <c r="S33" s="274">
        <f t="shared" si="12"/>
        <v>7019501</v>
      </c>
      <c r="T33" s="65">
        <f t="shared" si="12"/>
        <v>80692</v>
      </c>
      <c r="U33" s="65">
        <f t="shared" si="12"/>
        <v>328970709</v>
      </c>
      <c r="V33" s="65">
        <f t="shared" si="12"/>
        <v>33300</v>
      </c>
      <c r="W33" s="65">
        <f t="shared" si="12"/>
        <v>443370251</v>
      </c>
      <c r="X33" s="65">
        <f t="shared" si="12"/>
        <v>285</v>
      </c>
      <c r="Y33" s="10">
        <f t="shared" si="2"/>
        <v>6.6807313642756674E-2</v>
      </c>
      <c r="Z33" s="65">
        <f t="shared" si="12"/>
        <v>-1219055</v>
      </c>
      <c r="AA33" s="10">
        <f t="shared" si="3"/>
        <v>-1.4836431041992337E-2</v>
      </c>
    </row>
    <row r="34" spans="1:27" x14ac:dyDescent="0.25">
      <c r="A34" s="9" t="s">
        <v>37</v>
      </c>
      <c r="B34" s="65">
        <v>965</v>
      </c>
      <c r="C34" s="65">
        <v>38244110</v>
      </c>
      <c r="D34" s="65">
        <v>443</v>
      </c>
      <c r="E34" s="65">
        <v>191</v>
      </c>
      <c r="F34" s="65">
        <v>6286593</v>
      </c>
      <c r="G34" s="65">
        <v>75</v>
      </c>
      <c r="H34" s="65">
        <v>153561</v>
      </c>
      <c r="I34" s="65">
        <v>130</v>
      </c>
      <c r="J34" s="65">
        <v>3057692</v>
      </c>
      <c r="K34" s="65">
        <v>105</v>
      </c>
      <c r="L34" s="65">
        <v>1285899</v>
      </c>
      <c r="M34" s="65">
        <v>835500</v>
      </c>
      <c r="N34" s="65">
        <v>910</v>
      </c>
      <c r="O34" s="274">
        <v>532</v>
      </c>
      <c r="P34" s="65">
        <v>104</v>
      </c>
      <c r="Q34" s="65">
        <v>30253546</v>
      </c>
      <c r="R34" s="274">
        <v>23540146</v>
      </c>
      <c r="S34" s="274">
        <v>1159385</v>
      </c>
      <c r="T34" s="65">
        <v>9961</v>
      </c>
      <c r="U34" s="65">
        <v>80563936</v>
      </c>
      <c r="V34" s="65">
        <v>3963</v>
      </c>
      <c r="W34" s="65">
        <v>127641978</v>
      </c>
      <c r="X34" s="65">
        <f t="shared" si="0"/>
        <v>-55</v>
      </c>
      <c r="Y34" s="10">
        <f t="shared" si="2"/>
        <v>-5.6994818652849742E-2</v>
      </c>
      <c r="Z34" s="65">
        <f t="shared" si="1"/>
        <v>-7990564</v>
      </c>
      <c r="AA34" s="10">
        <f t="shared" si="3"/>
        <v>-0.20893580737007608</v>
      </c>
    </row>
    <row r="35" spans="1:27" x14ac:dyDescent="0.25">
      <c r="A35" s="9" t="s">
        <v>37</v>
      </c>
      <c r="B35" s="65">
        <v>0</v>
      </c>
      <c r="C35" s="65">
        <v>0</v>
      </c>
      <c r="D35" s="65">
        <v>39</v>
      </c>
      <c r="E35" s="65">
        <v>2</v>
      </c>
      <c r="F35" s="65">
        <v>8765</v>
      </c>
      <c r="G35" s="65">
        <v>2</v>
      </c>
      <c r="H35" s="65">
        <v>0</v>
      </c>
      <c r="I35" s="65">
        <v>0</v>
      </c>
      <c r="J35" s="65">
        <v>0</v>
      </c>
      <c r="K35" s="65">
        <v>1</v>
      </c>
      <c r="L35" s="65">
        <v>0</v>
      </c>
      <c r="M35" s="65">
        <v>0</v>
      </c>
      <c r="N35" s="65">
        <v>30</v>
      </c>
      <c r="O35" s="274">
        <v>8</v>
      </c>
      <c r="P35" s="65">
        <v>2</v>
      </c>
      <c r="Q35" s="65">
        <v>232667</v>
      </c>
      <c r="R35" s="274">
        <v>74063</v>
      </c>
      <c r="S35" s="274">
        <v>9753</v>
      </c>
      <c r="T35" s="65">
        <v>24646</v>
      </c>
      <c r="U35" s="65">
        <v>57148265</v>
      </c>
      <c r="V35" s="65">
        <v>7597</v>
      </c>
      <c r="W35" s="65">
        <v>78535989</v>
      </c>
      <c r="X35" s="65">
        <f t="shared" si="0"/>
        <v>30</v>
      </c>
      <c r="Y35" s="10"/>
      <c r="Z35" s="65">
        <f t="shared" si="1"/>
        <v>232667</v>
      </c>
      <c r="AA35" s="10"/>
    </row>
    <row r="36" spans="1:27" x14ac:dyDescent="0.25">
      <c r="A36" s="9" t="s">
        <v>38</v>
      </c>
      <c r="B36" s="65">
        <v>560</v>
      </c>
      <c r="C36" s="65">
        <v>19316974</v>
      </c>
      <c r="D36" s="65">
        <v>308</v>
      </c>
      <c r="E36" s="65">
        <v>107</v>
      </c>
      <c r="F36" s="65">
        <v>1610076</v>
      </c>
      <c r="G36" s="65">
        <v>63</v>
      </c>
      <c r="H36" s="65">
        <v>124189</v>
      </c>
      <c r="I36" s="65">
        <v>83</v>
      </c>
      <c r="J36" s="65">
        <v>1572453</v>
      </c>
      <c r="K36" s="65">
        <v>92</v>
      </c>
      <c r="L36" s="65">
        <v>1349525</v>
      </c>
      <c r="M36" s="65">
        <v>1104301</v>
      </c>
      <c r="N36" s="65">
        <v>528</v>
      </c>
      <c r="O36" s="274">
        <v>283</v>
      </c>
      <c r="P36" s="65">
        <v>53</v>
      </c>
      <c r="Q36" s="65">
        <v>15128855</v>
      </c>
      <c r="R36" s="274">
        <v>9771821</v>
      </c>
      <c r="S36" s="274">
        <v>294725</v>
      </c>
      <c r="T36" s="65">
        <v>6855</v>
      </c>
      <c r="U36" s="65">
        <v>50870955</v>
      </c>
      <c r="V36" s="65">
        <v>2652</v>
      </c>
      <c r="W36" s="65">
        <v>78018444</v>
      </c>
      <c r="X36" s="65">
        <f t="shared" si="0"/>
        <v>-32</v>
      </c>
      <c r="Y36" s="10">
        <f t="shared" si="2"/>
        <v>-5.7142857142857141E-2</v>
      </c>
      <c r="Z36" s="65">
        <f t="shared" si="1"/>
        <v>-4188119</v>
      </c>
      <c r="AA36" s="10">
        <f t="shared" si="3"/>
        <v>-0.21681030372562493</v>
      </c>
    </row>
    <row r="37" spans="1:27" x14ac:dyDescent="0.25">
      <c r="A37" s="9" t="s">
        <v>38</v>
      </c>
      <c r="B37" s="65">
        <v>0</v>
      </c>
      <c r="C37" s="65">
        <v>0</v>
      </c>
      <c r="D37" s="65">
        <v>17</v>
      </c>
      <c r="E37" s="65">
        <v>3</v>
      </c>
      <c r="F37" s="65">
        <v>8630</v>
      </c>
      <c r="G37" s="65">
        <v>5</v>
      </c>
      <c r="H37" s="65">
        <v>0</v>
      </c>
      <c r="I37" s="65">
        <v>1</v>
      </c>
      <c r="J37" s="65">
        <v>3133</v>
      </c>
      <c r="K37" s="65">
        <v>0</v>
      </c>
      <c r="L37" s="65">
        <v>0</v>
      </c>
      <c r="M37" s="65">
        <v>0</v>
      </c>
      <c r="N37" s="65">
        <v>7</v>
      </c>
      <c r="O37" s="274">
        <v>1</v>
      </c>
      <c r="P37" s="65">
        <v>1</v>
      </c>
      <c r="Q37" s="65">
        <v>41874</v>
      </c>
      <c r="R37" s="274">
        <v>5073</v>
      </c>
      <c r="S37" s="274">
        <v>1500</v>
      </c>
      <c r="T37" s="65">
        <v>16763</v>
      </c>
      <c r="U37" s="65">
        <v>39406936</v>
      </c>
      <c r="V37" s="65">
        <v>4901</v>
      </c>
      <c r="W37" s="65">
        <v>39785939</v>
      </c>
      <c r="X37" s="65">
        <f t="shared" si="0"/>
        <v>7</v>
      </c>
      <c r="Y37" s="10"/>
      <c r="Z37" s="65">
        <f t="shared" si="1"/>
        <v>41874</v>
      </c>
      <c r="AA37" s="10"/>
    </row>
    <row r="38" spans="1:27" x14ac:dyDescent="0.25">
      <c r="A38" s="9" t="s">
        <v>39</v>
      </c>
      <c r="B38" s="65">
        <v>104</v>
      </c>
      <c r="C38" s="65">
        <v>3597291</v>
      </c>
      <c r="D38" s="65">
        <v>54</v>
      </c>
      <c r="E38" s="65">
        <v>26</v>
      </c>
      <c r="F38" s="65">
        <v>444259</v>
      </c>
      <c r="G38" s="65">
        <v>11</v>
      </c>
      <c r="H38" s="65">
        <v>93537</v>
      </c>
      <c r="I38" s="65">
        <v>6</v>
      </c>
      <c r="J38" s="65">
        <v>241575</v>
      </c>
      <c r="K38" s="65">
        <v>11</v>
      </c>
      <c r="L38" s="65">
        <v>109789</v>
      </c>
      <c r="M38" s="65">
        <v>86768</v>
      </c>
      <c r="N38" s="65">
        <v>104</v>
      </c>
      <c r="O38" s="274">
        <v>62</v>
      </c>
      <c r="P38" s="65">
        <v>10</v>
      </c>
      <c r="Q38" s="65">
        <v>2841699</v>
      </c>
      <c r="R38" s="274">
        <v>2505006</v>
      </c>
      <c r="S38" s="274">
        <v>63428</v>
      </c>
      <c r="T38" s="65">
        <v>1670</v>
      </c>
      <c r="U38" s="65">
        <v>16983759</v>
      </c>
      <c r="V38" s="65">
        <v>723</v>
      </c>
      <c r="W38" s="65">
        <v>20262451</v>
      </c>
      <c r="X38" s="65">
        <f t="shared" ref="X38:X39" si="13">+N38-B38</f>
        <v>0</v>
      </c>
      <c r="Y38" s="10">
        <f t="shared" ref="Y38" si="14">+X38/B38</f>
        <v>0</v>
      </c>
      <c r="Z38" s="65">
        <f t="shared" ref="Z38:Z39" si="15">+Q38-C38</f>
        <v>-755592</v>
      </c>
      <c r="AA38" s="10">
        <f t="shared" si="3"/>
        <v>-0.21004472532247181</v>
      </c>
    </row>
    <row r="39" spans="1:27" x14ac:dyDescent="0.25">
      <c r="A39" s="9" t="s">
        <v>39</v>
      </c>
      <c r="B39" s="65">
        <v>0</v>
      </c>
      <c r="C39" s="65">
        <v>0</v>
      </c>
      <c r="D39" s="65">
        <v>1</v>
      </c>
      <c r="E39" s="65">
        <v>0</v>
      </c>
      <c r="F39" s="65">
        <v>0</v>
      </c>
      <c r="G39" s="65">
        <v>0</v>
      </c>
      <c r="H39" s="65">
        <v>0</v>
      </c>
      <c r="I39" s="65">
        <v>0</v>
      </c>
      <c r="J39" s="65">
        <v>0</v>
      </c>
      <c r="K39" s="65">
        <v>0</v>
      </c>
      <c r="L39" s="65">
        <v>0</v>
      </c>
      <c r="M39" s="65">
        <v>0</v>
      </c>
      <c r="N39" s="65">
        <v>1</v>
      </c>
      <c r="O39" s="274">
        <v>0</v>
      </c>
      <c r="P39" s="65">
        <v>0</v>
      </c>
      <c r="Q39" s="65">
        <v>3010</v>
      </c>
      <c r="R39" s="274">
        <v>0</v>
      </c>
      <c r="S39" s="274">
        <v>0</v>
      </c>
      <c r="T39" s="65">
        <v>4503</v>
      </c>
      <c r="U39" s="65">
        <v>13127963</v>
      </c>
      <c r="V39" s="65">
        <v>1317</v>
      </c>
      <c r="W39" s="65">
        <v>20190513</v>
      </c>
      <c r="X39" s="65">
        <f t="shared" si="13"/>
        <v>1</v>
      </c>
      <c r="Y39" s="10"/>
      <c r="Z39" s="65">
        <f t="shared" si="15"/>
        <v>3010</v>
      </c>
      <c r="AA39" s="10"/>
    </row>
    <row r="40" spans="1:27" x14ac:dyDescent="0.25">
      <c r="A40" s="9" t="s">
        <v>40</v>
      </c>
      <c r="B40" s="65">
        <v>9010</v>
      </c>
      <c r="C40" s="65">
        <v>240164534</v>
      </c>
      <c r="D40" s="65">
        <v>3693</v>
      </c>
      <c r="E40" s="65">
        <v>2080</v>
      </c>
      <c r="F40" s="65">
        <v>25546400</v>
      </c>
      <c r="G40" s="65">
        <v>840</v>
      </c>
      <c r="H40" s="65">
        <v>2164291</v>
      </c>
      <c r="I40" s="65">
        <v>905</v>
      </c>
      <c r="J40" s="65">
        <v>10037298</v>
      </c>
      <c r="K40" s="65">
        <v>884</v>
      </c>
      <c r="L40" s="65">
        <v>15063220</v>
      </c>
      <c r="M40" s="65">
        <v>11684135</v>
      </c>
      <c r="N40" s="65">
        <v>7935</v>
      </c>
      <c r="O40" s="274">
        <v>3977</v>
      </c>
      <c r="P40" s="65">
        <v>973</v>
      </c>
      <c r="Q40" s="65">
        <v>225895391</v>
      </c>
      <c r="R40" s="274">
        <v>176343341</v>
      </c>
      <c r="S40" s="274">
        <v>17036661</v>
      </c>
      <c r="T40" s="65">
        <v>47374</v>
      </c>
      <c r="U40" s="65">
        <v>335411185</v>
      </c>
      <c r="V40" s="65">
        <v>24633</v>
      </c>
      <c r="W40" s="65">
        <v>558378147</v>
      </c>
      <c r="X40" s="65">
        <f t="shared" si="0"/>
        <v>-1075</v>
      </c>
      <c r="Y40" s="10">
        <f t="shared" si="2"/>
        <v>-0.1193118756936737</v>
      </c>
      <c r="Z40" s="65">
        <f t="shared" si="1"/>
        <v>-14269143</v>
      </c>
      <c r="AA40" s="10">
        <f t="shared" si="3"/>
        <v>-5.9414030716125638E-2</v>
      </c>
    </row>
    <row r="41" spans="1:27" x14ac:dyDescent="0.25">
      <c r="A41" s="9" t="s">
        <v>40</v>
      </c>
      <c r="B41" s="65">
        <v>2</v>
      </c>
      <c r="C41" s="65">
        <v>2173</v>
      </c>
      <c r="D41" s="65">
        <v>342</v>
      </c>
      <c r="E41" s="65">
        <v>22</v>
      </c>
      <c r="F41" s="65">
        <v>115967</v>
      </c>
      <c r="G41" s="65">
        <v>40</v>
      </c>
      <c r="H41" s="65">
        <v>13500</v>
      </c>
      <c r="I41" s="65">
        <v>0</v>
      </c>
      <c r="J41" s="65">
        <v>0</v>
      </c>
      <c r="K41" s="65">
        <v>5</v>
      </c>
      <c r="L41" s="65">
        <v>2700</v>
      </c>
      <c r="M41" s="65">
        <v>588</v>
      </c>
      <c r="N41" s="65">
        <v>268</v>
      </c>
      <c r="O41" s="274">
        <v>51</v>
      </c>
      <c r="P41" s="65">
        <v>13</v>
      </c>
      <c r="Q41" s="65">
        <v>1731236</v>
      </c>
      <c r="R41" s="274">
        <v>579418</v>
      </c>
      <c r="S41" s="274">
        <v>48196</v>
      </c>
      <c r="T41" s="65">
        <v>103237</v>
      </c>
      <c r="U41" s="65">
        <v>233112734</v>
      </c>
      <c r="V41" s="65">
        <v>35959</v>
      </c>
      <c r="W41" s="65">
        <v>295516624</v>
      </c>
      <c r="X41" s="65">
        <f t="shared" si="0"/>
        <v>266</v>
      </c>
      <c r="Y41" s="10"/>
      <c r="Z41" s="65">
        <f t="shared" si="1"/>
        <v>1729063</v>
      </c>
      <c r="AA41" s="10"/>
    </row>
    <row r="42" spans="1:27" x14ac:dyDescent="0.25">
      <c r="A42" s="9" t="s">
        <v>41</v>
      </c>
      <c r="B42" s="65">
        <v>997</v>
      </c>
      <c r="C42" s="65">
        <v>46421902</v>
      </c>
      <c r="D42" s="65">
        <v>419</v>
      </c>
      <c r="E42" s="65">
        <v>189</v>
      </c>
      <c r="F42" s="65">
        <v>2067176</v>
      </c>
      <c r="G42" s="65">
        <v>66</v>
      </c>
      <c r="H42" s="65">
        <v>649923</v>
      </c>
      <c r="I42" s="65">
        <v>108</v>
      </c>
      <c r="J42" s="65">
        <v>4144915</v>
      </c>
      <c r="K42" s="65">
        <v>93</v>
      </c>
      <c r="L42" s="65">
        <v>2133701</v>
      </c>
      <c r="M42" s="65">
        <v>610325</v>
      </c>
      <c r="N42" s="65">
        <v>961</v>
      </c>
      <c r="O42" s="274">
        <v>477</v>
      </c>
      <c r="P42" s="65">
        <v>90</v>
      </c>
      <c r="Q42" s="65">
        <v>41697196</v>
      </c>
      <c r="R42" s="274">
        <v>35218221</v>
      </c>
      <c r="S42" s="274">
        <v>2093737</v>
      </c>
      <c r="T42" s="65">
        <v>10062</v>
      </c>
      <c r="U42" s="65">
        <v>80382420</v>
      </c>
      <c r="V42" s="65">
        <v>3757</v>
      </c>
      <c r="W42" s="65">
        <v>122420205</v>
      </c>
      <c r="X42" s="65">
        <f t="shared" si="0"/>
        <v>-36</v>
      </c>
      <c r="Y42" s="10">
        <f t="shared" si="2"/>
        <v>-3.6108324974924777E-2</v>
      </c>
      <c r="Z42" s="65">
        <f t="shared" si="1"/>
        <v>-4724706</v>
      </c>
      <c r="AA42" s="10">
        <f t="shared" si="3"/>
        <v>-0.10177751872381274</v>
      </c>
    </row>
    <row r="43" spans="1:27" x14ac:dyDescent="0.25">
      <c r="A43" s="9" t="s">
        <v>41</v>
      </c>
      <c r="B43" s="65">
        <v>0</v>
      </c>
      <c r="C43" s="65">
        <v>0</v>
      </c>
      <c r="D43" s="65">
        <v>27</v>
      </c>
      <c r="E43" s="65">
        <v>1</v>
      </c>
      <c r="F43" s="65">
        <v>5252</v>
      </c>
      <c r="G43" s="65">
        <v>2</v>
      </c>
      <c r="H43" s="65">
        <v>0</v>
      </c>
      <c r="I43" s="65">
        <v>0</v>
      </c>
      <c r="J43" s="65">
        <v>0</v>
      </c>
      <c r="K43" s="65">
        <v>0</v>
      </c>
      <c r="L43" s="65">
        <v>0</v>
      </c>
      <c r="M43" s="65">
        <v>0</v>
      </c>
      <c r="N43" s="65">
        <v>22</v>
      </c>
      <c r="O43" s="274">
        <v>2</v>
      </c>
      <c r="P43" s="65">
        <v>0</v>
      </c>
      <c r="Q43" s="65">
        <v>98303</v>
      </c>
      <c r="R43" s="274">
        <v>10750</v>
      </c>
      <c r="S43" s="274">
        <v>0</v>
      </c>
      <c r="T43" s="65">
        <v>28924</v>
      </c>
      <c r="U43" s="65">
        <v>64790585</v>
      </c>
      <c r="V43" s="65">
        <v>7623</v>
      </c>
      <c r="W43" s="65">
        <v>79622249</v>
      </c>
      <c r="X43" s="65">
        <f t="shared" si="0"/>
        <v>22</v>
      </c>
      <c r="Y43" s="10"/>
      <c r="Z43" s="65">
        <f t="shared" si="1"/>
        <v>98303</v>
      </c>
      <c r="AA43" s="10"/>
    </row>
    <row r="44" spans="1:27" x14ac:dyDescent="0.25">
      <c r="A44" s="9" t="s">
        <v>42</v>
      </c>
      <c r="B44" s="65">
        <v>1177</v>
      </c>
      <c r="C44" s="65">
        <v>54118409</v>
      </c>
      <c r="D44" s="65">
        <v>449</v>
      </c>
      <c r="E44" s="65">
        <v>266</v>
      </c>
      <c r="F44" s="65">
        <v>3865068</v>
      </c>
      <c r="G44" s="65">
        <v>76</v>
      </c>
      <c r="H44" s="65">
        <v>1129823</v>
      </c>
      <c r="I44" s="65">
        <v>131</v>
      </c>
      <c r="J44" s="65">
        <v>3432891</v>
      </c>
      <c r="K44" s="65">
        <v>118</v>
      </c>
      <c r="L44" s="65">
        <v>3428919</v>
      </c>
      <c r="M44" s="65">
        <v>1169903</v>
      </c>
      <c r="N44" s="65">
        <v>1029</v>
      </c>
      <c r="O44" s="274">
        <v>578</v>
      </c>
      <c r="P44" s="65">
        <v>123</v>
      </c>
      <c r="Q44" s="65">
        <v>39644300</v>
      </c>
      <c r="R44" s="274">
        <v>30759403</v>
      </c>
      <c r="S44" s="274">
        <v>3212852</v>
      </c>
      <c r="T44" s="65">
        <v>12320</v>
      </c>
      <c r="U44" s="65">
        <v>105057800</v>
      </c>
      <c r="V44" s="65">
        <v>4283</v>
      </c>
      <c r="W44" s="65">
        <v>138096357</v>
      </c>
      <c r="X44" s="65">
        <f t="shared" si="0"/>
        <v>-148</v>
      </c>
      <c r="Y44" s="10">
        <f t="shared" si="2"/>
        <v>-0.12574341546304163</v>
      </c>
      <c r="Z44" s="65">
        <f t="shared" si="1"/>
        <v>-14474109</v>
      </c>
      <c r="AA44" s="10">
        <f t="shared" si="3"/>
        <v>-0.26745259639839003</v>
      </c>
    </row>
    <row r="45" spans="1:27" x14ac:dyDescent="0.25">
      <c r="A45" s="9" t="s">
        <v>42</v>
      </c>
      <c r="B45" s="65">
        <v>0</v>
      </c>
      <c r="C45" s="65">
        <v>0</v>
      </c>
      <c r="D45" s="65">
        <v>27</v>
      </c>
      <c r="E45" s="65">
        <v>0</v>
      </c>
      <c r="F45" s="65">
        <v>0</v>
      </c>
      <c r="G45" s="65">
        <v>3</v>
      </c>
      <c r="H45" s="65">
        <v>2000</v>
      </c>
      <c r="I45" s="65">
        <v>0</v>
      </c>
      <c r="J45" s="65">
        <v>0</v>
      </c>
      <c r="K45" s="65">
        <v>0</v>
      </c>
      <c r="L45" s="65">
        <v>0</v>
      </c>
      <c r="M45" s="65">
        <v>0</v>
      </c>
      <c r="N45" s="65">
        <v>24</v>
      </c>
      <c r="O45" s="274">
        <v>5</v>
      </c>
      <c r="P45" s="65">
        <v>0</v>
      </c>
      <c r="Q45" s="65">
        <v>170807</v>
      </c>
      <c r="R45" s="274">
        <v>99938</v>
      </c>
      <c r="S45" s="274">
        <v>0</v>
      </c>
      <c r="T45" s="65">
        <v>34922</v>
      </c>
      <c r="U45" s="65">
        <v>82759902</v>
      </c>
      <c r="V45" s="65">
        <v>8907</v>
      </c>
      <c r="W45" s="65">
        <v>92776997</v>
      </c>
      <c r="X45" s="65">
        <f t="shared" si="0"/>
        <v>24</v>
      </c>
      <c r="Y45" s="10"/>
      <c r="Z45" s="65">
        <f t="shared" si="1"/>
        <v>170807</v>
      </c>
      <c r="AA45" s="10"/>
    </row>
    <row r="46" spans="1:27" x14ac:dyDescent="0.25">
      <c r="A46" s="9" t="s">
        <v>43</v>
      </c>
      <c r="B46" s="65">
        <v>589</v>
      </c>
      <c r="C46" s="65">
        <v>15746400</v>
      </c>
      <c r="D46" s="65">
        <v>217</v>
      </c>
      <c r="E46" s="65">
        <v>120</v>
      </c>
      <c r="F46" s="65">
        <v>2491367</v>
      </c>
      <c r="G46" s="65">
        <v>23</v>
      </c>
      <c r="H46" s="65">
        <v>384815</v>
      </c>
      <c r="I46" s="65">
        <v>70</v>
      </c>
      <c r="J46" s="65">
        <v>1428562</v>
      </c>
      <c r="K46" s="65">
        <v>70</v>
      </c>
      <c r="L46" s="65">
        <v>1538524</v>
      </c>
      <c r="M46" s="65">
        <v>779303</v>
      </c>
      <c r="N46" s="65">
        <v>522</v>
      </c>
      <c r="O46" s="274">
        <v>295</v>
      </c>
      <c r="P46" s="65">
        <v>47</v>
      </c>
      <c r="Q46" s="65">
        <v>14121620</v>
      </c>
      <c r="R46" s="274">
        <v>10883577</v>
      </c>
      <c r="S46" s="274">
        <v>456642</v>
      </c>
      <c r="T46" s="65">
        <v>5005</v>
      </c>
      <c r="U46" s="65">
        <v>44334032</v>
      </c>
      <c r="V46" s="65">
        <v>2205</v>
      </c>
      <c r="W46" s="65">
        <v>61071439</v>
      </c>
      <c r="X46" s="65">
        <f t="shared" si="0"/>
        <v>-67</v>
      </c>
      <c r="Y46" s="10">
        <f t="shared" si="2"/>
        <v>-0.11375212224108659</v>
      </c>
      <c r="Z46" s="65">
        <f t="shared" si="1"/>
        <v>-1624780</v>
      </c>
      <c r="AA46" s="10">
        <f t="shared" si="3"/>
        <v>-0.1031842198851801</v>
      </c>
    </row>
    <row r="47" spans="1:27" x14ac:dyDescent="0.25">
      <c r="A47" s="9" t="s">
        <v>43</v>
      </c>
      <c r="B47" s="65">
        <v>0</v>
      </c>
      <c r="C47" s="65">
        <v>0</v>
      </c>
      <c r="D47" s="65">
        <v>16</v>
      </c>
      <c r="E47" s="65">
        <v>1</v>
      </c>
      <c r="F47" s="65">
        <v>822</v>
      </c>
      <c r="G47" s="65">
        <v>1</v>
      </c>
      <c r="H47" s="65">
        <v>1800</v>
      </c>
      <c r="I47" s="65">
        <v>0</v>
      </c>
      <c r="J47" s="65">
        <v>0</v>
      </c>
      <c r="K47" s="65">
        <v>0</v>
      </c>
      <c r="L47" s="65">
        <v>0</v>
      </c>
      <c r="M47" s="65">
        <v>0</v>
      </c>
      <c r="N47" s="65">
        <v>8</v>
      </c>
      <c r="O47" s="274">
        <v>1</v>
      </c>
      <c r="P47" s="65">
        <v>1</v>
      </c>
      <c r="Q47" s="65">
        <v>39805</v>
      </c>
      <c r="R47" s="274">
        <v>5591</v>
      </c>
      <c r="S47" s="274">
        <v>1500</v>
      </c>
      <c r="T47" s="65">
        <v>13455</v>
      </c>
      <c r="U47" s="65">
        <v>28794429</v>
      </c>
      <c r="V47" s="65">
        <v>3681</v>
      </c>
      <c r="W47" s="65">
        <v>40942960</v>
      </c>
      <c r="X47" s="65">
        <f t="shared" si="0"/>
        <v>8</v>
      </c>
      <c r="Y47" s="10"/>
      <c r="Z47" s="65">
        <f t="shared" si="1"/>
        <v>39805</v>
      </c>
      <c r="AA47" s="10"/>
    </row>
    <row r="48" spans="1:27" x14ac:dyDescent="0.25">
      <c r="A48" s="9" t="s">
        <v>44</v>
      </c>
      <c r="B48" s="65">
        <v>429</v>
      </c>
      <c r="C48" s="65">
        <v>10626039</v>
      </c>
      <c r="D48" s="65">
        <v>201</v>
      </c>
      <c r="E48" s="65">
        <v>149</v>
      </c>
      <c r="F48" s="65">
        <v>1090452</v>
      </c>
      <c r="G48" s="65">
        <v>24</v>
      </c>
      <c r="H48" s="65">
        <v>40853</v>
      </c>
      <c r="I48" s="65">
        <v>57</v>
      </c>
      <c r="J48" s="65">
        <v>1349999</v>
      </c>
      <c r="K48" s="65">
        <v>38</v>
      </c>
      <c r="L48" s="65">
        <v>288584</v>
      </c>
      <c r="M48" s="65">
        <v>199903</v>
      </c>
      <c r="N48" s="65">
        <v>363</v>
      </c>
      <c r="O48" s="274">
        <v>182</v>
      </c>
      <c r="P48" s="65">
        <v>53</v>
      </c>
      <c r="Q48" s="65">
        <v>10437904</v>
      </c>
      <c r="R48" s="274">
        <v>8754638</v>
      </c>
      <c r="S48" s="274">
        <v>775623</v>
      </c>
      <c r="T48" s="65">
        <v>3351</v>
      </c>
      <c r="U48" s="65">
        <v>25166643</v>
      </c>
      <c r="V48" s="65">
        <v>1445</v>
      </c>
      <c r="W48" s="65">
        <v>42313423</v>
      </c>
      <c r="X48" s="65">
        <f t="shared" si="0"/>
        <v>-66</v>
      </c>
      <c r="Y48" s="10">
        <f t="shared" si="2"/>
        <v>-0.15384615384615385</v>
      </c>
      <c r="Z48" s="65">
        <f t="shared" si="1"/>
        <v>-188135</v>
      </c>
      <c r="AA48" s="10">
        <f t="shared" si="3"/>
        <v>-1.7705092179691791E-2</v>
      </c>
    </row>
    <row r="49" spans="1:27" x14ac:dyDescent="0.25">
      <c r="A49" s="9" t="s">
        <v>44</v>
      </c>
      <c r="B49" s="65">
        <v>0</v>
      </c>
      <c r="C49" s="65">
        <v>0</v>
      </c>
      <c r="D49" s="65">
        <v>15</v>
      </c>
      <c r="E49" s="65">
        <v>0</v>
      </c>
      <c r="F49" s="65">
        <v>0</v>
      </c>
      <c r="G49" s="65">
        <v>0</v>
      </c>
      <c r="H49" s="65">
        <v>0</v>
      </c>
      <c r="I49" s="65">
        <v>0</v>
      </c>
      <c r="J49" s="65">
        <v>0</v>
      </c>
      <c r="K49" s="65">
        <v>0</v>
      </c>
      <c r="L49" s="65">
        <v>0</v>
      </c>
      <c r="M49" s="65">
        <v>0</v>
      </c>
      <c r="N49" s="65">
        <v>10</v>
      </c>
      <c r="O49" s="274">
        <v>1</v>
      </c>
      <c r="P49" s="65">
        <v>0</v>
      </c>
      <c r="Q49" s="65">
        <v>68356</v>
      </c>
      <c r="R49" s="274">
        <v>7073</v>
      </c>
      <c r="S49" s="274">
        <v>0</v>
      </c>
      <c r="T49" s="65">
        <v>9077</v>
      </c>
      <c r="U49" s="65">
        <v>20472183</v>
      </c>
      <c r="V49" s="65">
        <v>2405</v>
      </c>
      <c r="W49" s="65">
        <v>24630664</v>
      </c>
      <c r="X49" s="65">
        <f t="shared" si="0"/>
        <v>10</v>
      </c>
      <c r="Y49" s="10"/>
      <c r="Z49" s="65">
        <f t="shared" si="1"/>
        <v>68356</v>
      </c>
      <c r="AA49" s="10"/>
    </row>
    <row r="50" spans="1:27" x14ac:dyDescent="0.25">
      <c r="A50" s="9" t="s">
        <v>45</v>
      </c>
      <c r="B50" s="65">
        <v>717</v>
      </c>
      <c r="C50" s="65">
        <v>19032488</v>
      </c>
      <c r="D50" s="65">
        <v>281</v>
      </c>
      <c r="E50" s="65">
        <v>153</v>
      </c>
      <c r="F50" s="65">
        <v>1473713</v>
      </c>
      <c r="G50" s="65">
        <v>51</v>
      </c>
      <c r="H50" s="65">
        <v>615807</v>
      </c>
      <c r="I50" s="65">
        <v>67</v>
      </c>
      <c r="J50" s="65">
        <v>2073750</v>
      </c>
      <c r="K50" s="65">
        <v>52</v>
      </c>
      <c r="L50" s="65">
        <v>1225186</v>
      </c>
      <c r="M50" s="65">
        <v>890087</v>
      </c>
      <c r="N50" s="65">
        <v>668</v>
      </c>
      <c r="O50" s="274">
        <v>370</v>
      </c>
      <c r="P50" s="65">
        <v>76</v>
      </c>
      <c r="Q50" s="65">
        <v>18290017</v>
      </c>
      <c r="R50" s="274">
        <v>15199756</v>
      </c>
      <c r="S50" s="274">
        <v>731707</v>
      </c>
      <c r="T50" s="65">
        <v>4372</v>
      </c>
      <c r="U50" s="65">
        <v>41166280</v>
      </c>
      <c r="V50" s="65">
        <v>2139</v>
      </c>
      <c r="W50" s="65">
        <v>73054882</v>
      </c>
      <c r="X50" s="65">
        <f t="shared" si="0"/>
        <v>-49</v>
      </c>
      <c r="Y50" s="10">
        <f t="shared" si="2"/>
        <v>-6.8340306834030681E-2</v>
      </c>
      <c r="Z50" s="65">
        <f t="shared" si="1"/>
        <v>-742471</v>
      </c>
      <c r="AA50" s="10">
        <f t="shared" si="3"/>
        <v>-3.9010716833237986E-2</v>
      </c>
    </row>
    <row r="51" spans="1:27" x14ac:dyDescent="0.25">
      <c r="A51" s="9" t="s">
        <v>45</v>
      </c>
      <c r="B51" s="65">
        <v>0</v>
      </c>
      <c r="C51" s="65">
        <v>0</v>
      </c>
      <c r="D51" s="65">
        <v>20</v>
      </c>
      <c r="E51" s="65">
        <v>1</v>
      </c>
      <c r="F51" s="65">
        <v>4206</v>
      </c>
      <c r="G51" s="65">
        <v>0</v>
      </c>
      <c r="H51" s="65">
        <v>0</v>
      </c>
      <c r="I51" s="65">
        <v>0</v>
      </c>
      <c r="J51" s="65">
        <v>0</v>
      </c>
      <c r="K51" s="65">
        <v>0</v>
      </c>
      <c r="L51" s="65">
        <v>0</v>
      </c>
      <c r="M51" s="65">
        <v>0</v>
      </c>
      <c r="N51" s="65">
        <v>13</v>
      </c>
      <c r="O51" s="274">
        <v>2</v>
      </c>
      <c r="P51" s="65">
        <v>0</v>
      </c>
      <c r="Q51" s="65">
        <v>48731</v>
      </c>
      <c r="R51" s="274">
        <v>12996</v>
      </c>
      <c r="S51" s="274">
        <v>0</v>
      </c>
      <c r="T51" s="65">
        <v>10797</v>
      </c>
      <c r="U51" s="65">
        <v>26877561</v>
      </c>
      <c r="V51" s="65">
        <v>2899</v>
      </c>
      <c r="W51" s="65">
        <v>39002950</v>
      </c>
      <c r="X51" s="65">
        <f t="shared" si="0"/>
        <v>13</v>
      </c>
      <c r="Y51" s="10"/>
      <c r="Z51" s="65">
        <f t="shared" si="1"/>
        <v>48731</v>
      </c>
      <c r="AA51" s="10"/>
    </row>
    <row r="52" spans="1:27" x14ac:dyDescent="0.25">
      <c r="A52" s="9" t="s">
        <v>46</v>
      </c>
      <c r="B52" s="65">
        <v>242</v>
      </c>
      <c r="C52" s="65">
        <v>5014393</v>
      </c>
      <c r="D52" s="65">
        <v>109</v>
      </c>
      <c r="E52" s="65">
        <v>48</v>
      </c>
      <c r="F52" s="65">
        <v>457994</v>
      </c>
      <c r="G52" s="65">
        <v>24</v>
      </c>
      <c r="H52" s="65">
        <v>67716</v>
      </c>
      <c r="I52" s="65">
        <v>32</v>
      </c>
      <c r="J52" s="65">
        <v>416347</v>
      </c>
      <c r="K52" s="65">
        <v>30</v>
      </c>
      <c r="L52" s="65">
        <v>415647</v>
      </c>
      <c r="M52" s="65">
        <v>104019</v>
      </c>
      <c r="N52" s="65">
        <v>218</v>
      </c>
      <c r="O52" s="274">
        <v>111</v>
      </c>
      <c r="P52" s="65">
        <v>28</v>
      </c>
      <c r="Q52" s="65">
        <v>6047561</v>
      </c>
      <c r="R52" s="274">
        <v>4754429</v>
      </c>
      <c r="S52" s="274">
        <v>173387</v>
      </c>
      <c r="T52" s="65">
        <v>3437</v>
      </c>
      <c r="U52" s="65">
        <v>23301531</v>
      </c>
      <c r="V52" s="65">
        <v>1235</v>
      </c>
      <c r="W52" s="65">
        <v>28601073</v>
      </c>
      <c r="X52" s="65">
        <f t="shared" si="0"/>
        <v>-24</v>
      </c>
      <c r="Y52" s="10">
        <f t="shared" si="2"/>
        <v>-9.9173553719008267E-2</v>
      </c>
      <c r="Z52" s="65">
        <f t="shared" si="1"/>
        <v>1033168</v>
      </c>
      <c r="AA52" s="10">
        <f t="shared" si="3"/>
        <v>0.20604049184018883</v>
      </c>
    </row>
    <row r="53" spans="1:27" x14ac:dyDescent="0.25">
      <c r="A53" s="9" t="s">
        <v>46</v>
      </c>
      <c r="B53" s="65">
        <v>0</v>
      </c>
      <c r="C53" s="65">
        <v>0</v>
      </c>
      <c r="D53" s="65">
        <v>9</v>
      </c>
      <c r="E53" s="65">
        <v>0</v>
      </c>
      <c r="F53" s="65">
        <v>0</v>
      </c>
      <c r="G53" s="65">
        <v>3</v>
      </c>
      <c r="H53" s="65">
        <v>3000</v>
      </c>
      <c r="I53" s="65">
        <v>0</v>
      </c>
      <c r="J53" s="65">
        <v>0</v>
      </c>
      <c r="K53" s="65">
        <v>0</v>
      </c>
      <c r="L53" s="65">
        <v>0</v>
      </c>
      <c r="M53" s="65">
        <v>0</v>
      </c>
      <c r="N53" s="65">
        <v>6</v>
      </c>
      <c r="O53" s="274">
        <v>1</v>
      </c>
      <c r="P53" s="65">
        <v>0</v>
      </c>
      <c r="Q53" s="65">
        <v>67936</v>
      </c>
      <c r="R53" s="274">
        <v>18459</v>
      </c>
      <c r="S53" s="274">
        <v>0</v>
      </c>
      <c r="T53" s="65">
        <v>9480</v>
      </c>
      <c r="U53" s="65">
        <v>22817319</v>
      </c>
      <c r="V53" s="65">
        <v>2632</v>
      </c>
      <c r="W53" s="65">
        <v>23783131</v>
      </c>
      <c r="X53" s="65">
        <f t="shared" si="0"/>
        <v>6</v>
      </c>
      <c r="Y53" s="10"/>
      <c r="Z53" s="65">
        <f t="shared" si="1"/>
        <v>67936</v>
      </c>
      <c r="AA53" s="10"/>
    </row>
    <row r="54" spans="1:27" x14ac:dyDescent="0.25">
      <c r="A54" s="9" t="s">
        <v>47</v>
      </c>
      <c r="B54" s="65">
        <v>221</v>
      </c>
      <c r="C54" s="65">
        <v>5783557</v>
      </c>
      <c r="D54" s="65">
        <v>85</v>
      </c>
      <c r="E54" s="65">
        <v>58</v>
      </c>
      <c r="F54" s="65">
        <v>725430</v>
      </c>
      <c r="G54" s="65">
        <v>16</v>
      </c>
      <c r="H54" s="65">
        <v>27500</v>
      </c>
      <c r="I54" s="65">
        <v>21</v>
      </c>
      <c r="J54" s="65">
        <v>514111</v>
      </c>
      <c r="K54" s="65">
        <v>26</v>
      </c>
      <c r="L54" s="65">
        <v>159233</v>
      </c>
      <c r="M54" s="65">
        <v>110854</v>
      </c>
      <c r="N54" s="65">
        <v>184</v>
      </c>
      <c r="O54" s="274">
        <v>113</v>
      </c>
      <c r="P54" s="65">
        <v>25</v>
      </c>
      <c r="Q54" s="65">
        <v>4336476</v>
      </c>
      <c r="R54" s="274">
        <v>3402404</v>
      </c>
      <c r="S54" s="274">
        <v>119664</v>
      </c>
      <c r="T54" s="65">
        <v>1796</v>
      </c>
      <c r="U54" s="65">
        <v>14533405</v>
      </c>
      <c r="V54" s="65">
        <v>992</v>
      </c>
      <c r="W54" s="65">
        <v>26080284</v>
      </c>
      <c r="X54" s="65">
        <f t="shared" si="0"/>
        <v>-37</v>
      </c>
      <c r="Y54" s="10">
        <f t="shared" si="2"/>
        <v>-0.167420814479638</v>
      </c>
      <c r="Z54" s="65">
        <f t="shared" si="1"/>
        <v>-1447081</v>
      </c>
      <c r="AA54" s="10">
        <f t="shared" si="3"/>
        <v>-0.2502060583132491</v>
      </c>
    </row>
    <row r="55" spans="1:27" x14ac:dyDescent="0.25">
      <c r="A55" s="9" t="s">
        <v>47</v>
      </c>
      <c r="B55" s="65">
        <v>0</v>
      </c>
      <c r="C55" s="65">
        <v>0</v>
      </c>
      <c r="D55" s="65">
        <v>12</v>
      </c>
      <c r="E55" s="65">
        <v>0</v>
      </c>
      <c r="F55" s="65">
        <v>0</v>
      </c>
      <c r="G55" s="65">
        <v>2</v>
      </c>
      <c r="H55" s="65">
        <v>0</v>
      </c>
      <c r="I55" s="65">
        <v>0</v>
      </c>
      <c r="J55" s="65">
        <v>0</v>
      </c>
      <c r="K55" s="65">
        <v>0</v>
      </c>
      <c r="L55" s="65">
        <v>0</v>
      </c>
      <c r="M55" s="65">
        <v>0</v>
      </c>
      <c r="N55" s="65">
        <v>10</v>
      </c>
      <c r="O55" s="274">
        <v>4</v>
      </c>
      <c r="P55" s="65">
        <v>0</v>
      </c>
      <c r="Q55" s="65">
        <v>41924</v>
      </c>
      <c r="R55" s="274">
        <v>16769</v>
      </c>
      <c r="S55" s="274">
        <v>0</v>
      </c>
      <c r="T55" s="65">
        <v>4504</v>
      </c>
      <c r="U55" s="65">
        <v>10773316</v>
      </c>
      <c r="V55" s="65">
        <v>1344</v>
      </c>
      <c r="W55" s="65">
        <v>18049549</v>
      </c>
      <c r="X55" s="65">
        <f t="shared" si="0"/>
        <v>10</v>
      </c>
      <c r="Y55" s="10"/>
      <c r="Z55" s="65">
        <f t="shared" si="1"/>
        <v>41924</v>
      </c>
      <c r="AA55" s="10"/>
    </row>
    <row r="56" spans="1:27" x14ac:dyDescent="0.25">
      <c r="A56" s="9" t="s">
        <v>48</v>
      </c>
      <c r="B56" s="65">
        <v>1034</v>
      </c>
      <c r="C56" s="65">
        <v>27811571</v>
      </c>
      <c r="D56" s="65">
        <v>494</v>
      </c>
      <c r="E56" s="65">
        <v>292</v>
      </c>
      <c r="F56" s="65">
        <v>3224335</v>
      </c>
      <c r="G56" s="65">
        <v>83</v>
      </c>
      <c r="H56" s="65">
        <v>168328</v>
      </c>
      <c r="I56" s="65">
        <v>129</v>
      </c>
      <c r="J56" s="65">
        <v>2111765</v>
      </c>
      <c r="K56" s="65">
        <v>98</v>
      </c>
      <c r="L56" s="65">
        <v>2443033</v>
      </c>
      <c r="M56" s="65">
        <v>1291263</v>
      </c>
      <c r="N56" s="65">
        <v>924</v>
      </c>
      <c r="O56" s="274">
        <v>477</v>
      </c>
      <c r="P56" s="65">
        <v>124</v>
      </c>
      <c r="Q56" s="65">
        <v>27577135</v>
      </c>
      <c r="R56" s="274">
        <v>22346481</v>
      </c>
      <c r="S56" s="274">
        <v>1632956</v>
      </c>
      <c r="T56" s="65">
        <v>9997</v>
      </c>
      <c r="U56" s="65">
        <v>70274746</v>
      </c>
      <c r="V56" s="65">
        <v>3967</v>
      </c>
      <c r="W56" s="65">
        <v>96425259</v>
      </c>
      <c r="X56" s="65">
        <f t="shared" si="0"/>
        <v>-110</v>
      </c>
      <c r="Y56" s="10">
        <f t="shared" si="2"/>
        <v>-0.10638297872340426</v>
      </c>
      <c r="Z56" s="65">
        <f t="shared" si="1"/>
        <v>-234436</v>
      </c>
      <c r="AA56" s="10">
        <f t="shared" si="3"/>
        <v>-8.4294411128375303E-3</v>
      </c>
    </row>
    <row r="57" spans="1:27" x14ac:dyDescent="0.25">
      <c r="A57" s="9" t="s">
        <v>48</v>
      </c>
      <c r="B57" s="65">
        <v>1</v>
      </c>
      <c r="C57" s="65">
        <v>4587</v>
      </c>
      <c r="D57" s="65">
        <v>42</v>
      </c>
      <c r="E57" s="65">
        <v>6</v>
      </c>
      <c r="F57" s="65">
        <v>10787</v>
      </c>
      <c r="G57" s="65">
        <v>4</v>
      </c>
      <c r="H57" s="65">
        <v>0</v>
      </c>
      <c r="I57" s="65">
        <v>0</v>
      </c>
      <c r="J57" s="65">
        <v>0</v>
      </c>
      <c r="K57" s="65">
        <v>0</v>
      </c>
      <c r="L57" s="65">
        <v>0</v>
      </c>
      <c r="M57" s="65">
        <v>0</v>
      </c>
      <c r="N57" s="65">
        <v>32</v>
      </c>
      <c r="O57" s="274">
        <v>10</v>
      </c>
      <c r="P57" s="65">
        <v>1</v>
      </c>
      <c r="Q57" s="65">
        <v>189320</v>
      </c>
      <c r="R57" s="274">
        <v>70713</v>
      </c>
      <c r="S57" s="274">
        <v>1115</v>
      </c>
      <c r="T57" s="65">
        <v>26115</v>
      </c>
      <c r="U57" s="65">
        <v>58061822</v>
      </c>
      <c r="V57" s="65">
        <v>8092</v>
      </c>
      <c r="W57" s="65">
        <v>59412743</v>
      </c>
      <c r="X57" s="65">
        <f t="shared" si="0"/>
        <v>31</v>
      </c>
      <c r="Y57" s="10"/>
      <c r="Z57" s="65">
        <f t="shared" si="1"/>
        <v>184733</v>
      </c>
      <c r="AA57" s="10"/>
    </row>
    <row r="58" spans="1:27" x14ac:dyDescent="0.25">
      <c r="A58" s="9" t="s">
        <v>260</v>
      </c>
      <c r="B58" s="65">
        <f>SUM(B34:B57)</f>
        <v>16048</v>
      </c>
      <c r="C58" s="65">
        <f t="shared" ref="C58:W58" si="16">SUM(C34:C57)</f>
        <v>485884428</v>
      </c>
      <c r="D58" s="65">
        <f t="shared" si="16"/>
        <v>7320</v>
      </c>
      <c r="E58" s="65">
        <f t="shared" si="16"/>
        <v>3715</v>
      </c>
      <c r="F58" s="65">
        <f t="shared" si="16"/>
        <v>49437292</v>
      </c>
      <c r="G58" s="65">
        <f t="shared" si="16"/>
        <v>1414</v>
      </c>
      <c r="H58" s="65">
        <f t="shared" si="16"/>
        <v>5640643</v>
      </c>
      <c r="I58" s="65">
        <f t="shared" si="16"/>
        <v>1740</v>
      </c>
      <c r="J58" s="65">
        <f t="shared" si="16"/>
        <v>30384491</v>
      </c>
      <c r="K58" s="65">
        <f t="shared" si="16"/>
        <v>1623</v>
      </c>
      <c r="L58" s="65">
        <f t="shared" si="16"/>
        <v>29443960</v>
      </c>
      <c r="M58" s="65">
        <f t="shared" si="16"/>
        <v>18866949</v>
      </c>
      <c r="N58" s="65">
        <f t="shared" si="16"/>
        <v>14777</v>
      </c>
      <c r="O58" s="274">
        <f t="shared" si="16"/>
        <v>7543</v>
      </c>
      <c r="P58" s="65">
        <f t="shared" si="16"/>
        <v>1724</v>
      </c>
      <c r="Q58" s="65">
        <f t="shared" si="16"/>
        <v>439005669</v>
      </c>
      <c r="R58" s="274">
        <f t="shared" si="16"/>
        <v>344380066</v>
      </c>
      <c r="S58" s="274">
        <f t="shared" si="16"/>
        <v>27812831</v>
      </c>
      <c r="T58" s="65">
        <f t="shared" si="16"/>
        <v>402623</v>
      </c>
      <c r="U58" s="65">
        <f t="shared" si="16"/>
        <v>1546189707</v>
      </c>
      <c r="V58" s="65">
        <f t="shared" si="16"/>
        <v>139351</v>
      </c>
      <c r="W58" s="65">
        <f t="shared" si="16"/>
        <v>2184614250</v>
      </c>
      <c r="X58" s="65">
        <f t="shared" ref="X58" si="17">+N58-B58</f>
        <v>-1271</v>
      </c>
      <c r="Y58" s="10">
        <f t="shared" ref="Y58" si="18">+X58/B58</f>
        <v>-7.9199900299102691E-2</v>
      </c>
      <c r="Z58" s="65">
        <f t="shared" ref="Z58" si="19">+Q58-C58</f>
        <v>-46878759</v>
      </c>
      <c r="AA58" s="10">
        <f t="shared" si="3"/>
        <v>-9.6481295342109627E-2</v>
      </c>
    </row>
    <row r="59" spans="1:27" x14ac:dyDescent="0.25">
      <c r="A59" s="9" t="s">
        <v>49</v>
      </c>
      <c r="B59" s="65">
        <v>477</v>
      </c>
      <c r="C59" s="65">
        <v>27051592</v>
      </c>
      <c r="D59" s="65">
        <v>216</v>
      </c>
      <c r="E59" s="65">
        <v>114</v>
      </c>
      <c r="F59" s="65">
        <v>2737523</v>
      </c>
      <c r="G59" s="65">
        <v>37</v>
      </c>
      <c r="H59" s="65">
        <v>116396</v>
      </c>
      <c r="I59" s="65">
        <v>52</v>
      </c>
      <c r="J59" s="65">
        <v>2826630</v>
      </c>
      <c r="K59" s="65">
        <v>34</v>
      </c>
      <c r="L59" s="65">
        <v>1343997</v>
      </c>
      <c r="M59" s="65">
        <v>166206</v>
      </c>
      <c r="N59" s="65">
        <v>459</v>
      </c>
      <c r="O59" s="274">
        <v>303</v>
      </c>
      <c r="P59" s="65">
        <v>59</v>
      </c>
      <c r="Q59" s="65">
        <v>25128945</v>
      </c>
      <c r="R59" s="274">
        <v>22782881</v>
      </c>
      <c r="S59" s="274">
        <v>1314432</v>
      </c>
      <c r="T59" s="65">
        <v>4827</v>
      </c>
      <c r="U59" s="65">
        <v>47884565</v>
      </c>
      <c r="V59" s="65">
        <v>2284</v>
      </c>
      <c r="W59" s="65">
        <v>73283548</v>
      </c>
      <c r="X59" s="65">
        <f t="shared" si="0"/>
        <v>-18</v>
      </c>
      <c r="Y59" s="10">
        <f t="shared" si="2"/>
        <v>-3.7735849056603772E-2</v>
      </c>
      <c r="Z59" s="65">
        <f t="shared" si="1"/>
        <v>-1922647</v>
      </c>
      <c r="AA59" s="10">
        <f t="shared" si="3"/>
        <v>-7.1073340156838083E-2</v>
      </c>
    </row>
    <row r="60" spans="1:27" x14ac:dyDescent="0.25">
      <c r="A60" s="9" t="s">
        <v>49</v>
      </c>
      <c r="B60" s="65">
        <v>0</v>
      </c>
      <c r="C60" s="65">
        <v>0</v>
      </c>
      <c r="D60" s="65">
        <v>9</v>
      </c>
      <c r="E60" s="65">
        <v>0</v>
      </c>
      <c r="F60" s="65">
        <v>0</v>
      </c>
      <c r="G60" s="65">
        <v>0</v>
      </c>
      <c r="H60" s="65">
        <v>0</v>
      </c>
      <c r="I60" s="65">
        <v>0</v>
      </c>
      <c r="J60" s="65">
        <v>0</v>
      </c>
      <c r="K60" s="65">
        <v>0</v>
      </c>
      <c r="L60" s="65">
        <v>0</v>
      </c>
      <c r="M60" s="65">
        <v>0</v>
      </c>
      <c r="N60" s="65">
        <v>9</v>
      </c>
      <c r="O60" s="274">
        <v>2</v>
      </c>
      <c r="P60" s="65">
        <v>0</v>
      </c>
      <c r="Q60" s="65">
        <v>66173</v>
      </c>
      <c r="R60" s="274">
        <v>11452</v>
      </c>
      <c r="S60" s="274">
        <v>0</v>
      </c>
      <c r="T60" s="65">
        <v>12563</v>
      </c>
      <c r="U60" s="65">
        <v>34570323</v>
      </c>
      <c r="V60" s="65">
        <v>3948</v>
      </c>
      <c r="W60" s="65">
        <v>34895977</v>
      </c>
      <c r="X60" s="65">
        <f t="shared" si="0"/>
        <v>9</v>
      </c>
      <c r="Y60" s="10"/>
      <c r="Z60" s="65">
        <f t="shared" si="1"/>
        <v>66173</v>
      </c>
      <c r="AA60" s="10"/>
    </row>
    <row r="61" spans="1:27" x14ac:dyDescent="0.25">
      <c r="A61" s="9" t="s">
        <v>50</v>
      </c>
      <c r="B61" s="65">
        <v>509</v>
      </c>
      <c r="C61" s="65">
        <v>17004702</v>
      </c>
      <c r="D61" s="65">
        <v>384</v>
      </c>
      <c r="E61" s="65">
        <v>123</v>
      </c>
      <c r="F61" s="65">
        <v>3846817</v>
      </c>
      <c r="G61" s="65">
        <v>29</v>
      </c>
      <c r="H61" s="65">
        <v>102824</v>
      </c>
      <c r="I61" s="65">
        <v>54</v>
      </c>
      <c r="J61" s="65">
        <v>499957</v>
      </c>
      <c r="K61" s="65">
        <v>49</v>
      </c>
      <c r="L61" s="65">
        <v>992738</v>
      </c>
      <c r="M61" s="65">
        <v>111383</v>
      </c>
      <c r="N61" s="65">
        <v>627</v>
      </c>
      <c r="O61" s="274">
        <v>374</v>
      </c>
      <c r="P61" s="65">
        <v>49</v>
      </c>
      <c r="Q61" s="65">
        <v>20169150</v>
      </c>
      <c r="R61" s="274">
        <v>14308407</v>
      </c>
      <c r="S61" s="274">
        <v>529341</v>
      </c>
      <c r="T61" s="65">
        <v>5808</v>
      </c>
      <c r="U61" s="65">
        <v>46180181</v>
      </c>
      <c r="V61" s="65">
        <v>2431</v>
      </c>
      <c r="W61" s="65">
        <v>74869919</v>
      </c>
      <c r="X61" s="65">
        <f t="shared" si="0"/>
        <v>118</v>
      </c>
      <c r="Y61" s="10">
        <f t="shared" si="2"/>
        <v>0.23182711198428291</v>
      </c>
      <c r="Z61" s="65">
        <f t="shared" si="1"/>
        <v>3164448</v>
      </c>
      <c r="AA61" s="10">
        <f t="shared" si="3"/>
        <v>0.18609252899580364</v>
      </c>
    </row>
    <row r="62" spans="1:27" x14ac:dyDescent="0.25">
      <c r="A62" s="9" t="s">
        <v>50</v>
      </c>
      <c r="B62" s="65">
        <v>0</v>
      </c>
      <c r="C62" s="65">
        <v>0</v>
      </c>
      <c r="D62" s="65">
        <v>18</v>
      </c>
      <c r="E62" s="65">
        <v>1</v>
      </c>
      <c r="F62" s="65">
        <v>2562</v>
      </c>
      <c r="G62" s="65">
        <v>0</v>
      </c>
      <c r="H62" s="65">
        <v>0</v>
      </c>
      <c r="I62" s="65">
        <v>0</v>
      </c>
      <c r="J62" s="65">
        <v>0</v>
      </c>
      <c r="K62" s="65">
        <v>0</v>
      </c>
      <c r="L62" s="65">
        <v>0</v>
      </c>
      <c r="M62" s="65">
        <v>0</v>
      </c>
      <c r="N62" s="65">
        <v>17</v>
      </c>
      <c r="O62" s="274">
        <v>2</v>
      </c>
      <c r="P62" s="65">
        <v>0</v>
      </c>
      <c r="Q62" s="65">
        <v>72558</v>
      </c>
      <c r="R62" s="274">
        <v>10275</v>
      </c>
      <c r="S62" s="274">
        <v>0</v>
      </c>
      <c r="T62" s="65">
        <v>16245</v>
      </c>
      <c r="U62" s="65">
        <v>37214269</v>
      </c>
      <c r="V62" s="65">
        <v>4229</v>
      </c>
      <c r="W62" s="65">
        <v>33589491</v>
      </c>
      <c r="X62" s="65">
        <f t="shared" si="0"/>
        <v>17</v>
      </c>
      <c r="Y62" s="10"/>
      <c r="Z62" s="65">
        <f t="shared" si="1"/>
        <v>72558</v>
      </c>
      <c r="AA62" s="10"/>
    </row>
    <row r="63" spans="1:27" x14ac:dyDescent="0.25">
      <c r="A63" s="9" t="s">
        <v>261</v>
      </c>
      <c r="B63" s="65">
        <f>SUM(B59:B62)</f>
        <v>986</v>
      </c>
      <c r="C63" s="65">
        <f t="shared" ref="C63:W63" si="20">SUM(C59:C62)</f>
        <v>44056294</v>
      </c>
      <c r="D63" s="65">
        <f t="shared" si="20"/>
        <v>627</v>
      </c>
      <c r="E63" s="65">
        <f t="shared" si="20"/>
        <v>238</v>
      </c>
      <c r="F63" s="65">
        <f t="shared" si="20"/>
        <v>6586902</v>
      </c>
      <c r="G63" s="65">
        <f t="shared" si="20"/>
        <v>66</v>
      </c>
      <c r="H63" s="65">
        <f t="shared" si="20"/>
        <v>219220</v>
      </c>
      <c r="I63" s="65">
        <f t="shared" si="20"/>
        <v>106</v>
      </c>
      <c r="J63" s="65">
        <f t="shared" si="20"/>
        <v>3326587</v>
      </c>
      <c r="K63" s="65">
        <f t="shared" si="20"/>
        <v>83</v>
      </c>
      <c r="L63" s="65">
        <f t="shared" si="20"/>
        <v>2336735</v>
      </c>
      <c r="M63" s="65">
        <f t="shared" si="20"/>
        <v>277589</v>
      </c>
      <c r="N63" s="65">
        <f t="shared" si="20"/>
        <v>1112</v>
      </c>
      <c r="O63" s="274">
        <f t="shared" si="20"/>
        <v>681</v>
      </c>
      <c r="P63" s="65">
        <f t="shared" si="20"/>
        <v>108</v>
      </c>
      <c r="Q63" s="65">
        <f t="shared" si="20"/>
        <v>45436826</v>
      </c>
      <c r="R63" s="274">
        <f t="shared" si="20"/>
        <v>37113015</v>
      </c>
      <c r="S63" s="274">
        <f t="shared" si="20"/>
        <v>1843773</v>
      </c>
      <c r="T63" s="65">
        <f t="shared" si="20"/>
        <v>39443</v>
      </c>
      <c r="U63" s="65">
        <f t="shared" si="20"/>
        <v>165849338</v>
      </c>
      <c r="V63" s="65">
        <f t="shared" si="20"/>
        <v>12892</v>
      </c>
      <c r="W63" s="65">
        <f t="shared" si="20"/>
        <v>216638935</v>
      </c>
      <c r="X63" s="65">
        <f t="shared" ref="X63" si="21">+N63-B63</f>
        <v>126</v>
      </c>
      <c r="Y63" s="10">
        <f t="shared" ref="Y63" si="22">+X63/B63</f>
        <v>0.12778904665314403</v>
      </c>
      <c r="Z63" s="65">
        <f t="shared" ref="Z63" si="23">+Q63-C63</f>
        <v>1380532</v>
      </c>
      <c r="AA63" s="10">
        <f t="shared" si="3"/>
        <v>3.1335636174935642E-2</v>
      </c>
    </row>
    <row r="64" spans="1:27" x14ac:dyDescent="0.25">
      <c r="A64" s="9" t="s">
        <v>51</v>
      </c>
      <c r="B64" s="65">
        <v>1401</v>
      </c>
      <c r="C64" s="65">
        <v>50282678</v>
      </c>
      <c r="D64" s="65">
        <v>541</v>
      </c>
      <c r="E64" s="65">
        <v>293</v>
      </c>
      <c r="F64" s="65">
        <v>4766584</v>
      </c>
      <c r="G64" s="65">
        <v>95</v>
      </c>
      <c r="H64" s="65">
        <v>145098</v>
      </c>
      <c r="I64" s="65">
        <v>168</v>
      </c>
      <c r="J64" s="65">
        <v>5688951</v>
      </c>
      <c r="K64" s="65">
        <v>137</v>
      </c>
      <c r="L64" s="65">
        <v>1361552</v>
      </c>
      <c r="M64" s="65">
        <v>1130498</v>
      </c>
      <c r="N64" s="65">
        <v>1244</v>
      </c>
      <c r="O64" s="274">
        <v>687</v>
      </c>
      <c r="P64" s="65">
        <v>139</v>
      </c>
      <c r="Q64" s="65">
        <v>44314612</v>
      </c>
      <c r="R64" s="274">
        <v>37525863</v>
      </c>
      <c r="S64" s="274">
        <v>2011313</v>
      </c>
      <c r="T64" s="65">
        <v>10271</v>
      </c>
      <c r="U64" s="65">
        <v>85305616</v>
      </c>
      <c r="V64" s="65">
        <v>4314</v>
      </c>
      <c r="W64" s="65">
        <v>135522965</v>
      </c>
      <c r="X64" s="65">
        <f t="shared" si="0"/>
        <v>-157</v>
      </c>
      <c r="Y64" s="10">
        <f t="shared" si="2"/>
        <v>-0.11206281227694503</v>
      </c>
      <c r="Z64" s="65">
        <f t="shared" si="1"/>
        <v>-5968066</v>
      </c>
      <c r="AA64" s="10">
        <f t="shared" si="3"/>
        <v>-0.11869029728289332</v>
      </c>
    </row>
    <row r="65" spans="1:27" x14ac:dyDescent="0.25">
      <c r="A65" s="9" t="s">
        <v>51</v>
      </c>
      <c r="B65" s="65">
        <v>0</v>
      </c>
      <c r="C65" s="65">
        <v>0</v>
      </c>
      <c r="D65" s="65">
        <v>47</v>
      </c>
      <c r="E65" s="65">
        <v>0</v>
      </c>
      <c r="F65" s="65">
        <v>0</v>
      </c>
      <c r="G65" s="65">
        <v>4</v>
      </c>
      <c r="H65" s="65">
        <v>4000</v>
      </c>
      <c r="I65" s="65">
        <v>0</v>
      </c>
      <c r="J65" s="65">
        <v>0</v>
      </c>
      <c r="K65" s="65">
        <v>0</v>
      </c>
      <c r="L65" s="65">
        <v>0</v>
      </c>
      <c r="M65" s="65">
        <v>0</v>
      </c>
      <c r="N65" s="65">
        <v>42</v>
      </c>
      <c r="O65" s="274">
        <v>12</v>
      </c>
      <c r="P65" s="65">
        <v>1</v>
      </c>
      <c r="Q65" s="65">
        <v>390990</v>
      </c>
      <c r="R65" s="274">
        <v>156419</v>
      </c>
      <c r="S65" s="274">
        <v>1512</v>
      </c>
      <c r="T65" s="65">
        <v>26069</v>
      </c>
      <c r="U65" s="65">
        <v>61031025</v>
      </c>
      <c r="V65" s="65">
        <v>7550</v>
      </c>
      <c r="W65" s="65">
        <v>88308195</v>
      </c>
      <c r="X65" s="65">
        <f t="shared" si="0"/>
        <v>42</v>
      </c>
      <c r="Y65" s="10"/>
      <c r="Z65" s="65">
        <f t="shared" si="1"/>
        <v>390990</v>
      </c>
      <c r="AA65" s="10"/>
    </row>
    <row r="66" spans="1:27" x14ac:dyDescent="0.25">
      <c r="A66" s="9" t="s">
        <v>52</v>
      </c>
      <c r="B66" s="65">
        <v>931</v>
      </c>
      <c r="C66" s="65">
        <v>36497567</v>
      </c>
      <c r="D66" s="65">
        <v>403</v>
      </c>
      <c r="E66" s="65">
        <v>215</v>
      </c>
      <c r="F66" s="65">
        <v>3828612</v>
      </c>
      <c r="G66" s="65">
        <v>33</v>
      </c>
      <c r="H66" s="65">
        <v>208559</v>
      </c>
      <c r="I66" s="65">
        <v>141</v>
      </c>
      <c r="J66" s="65">
        <v>3061292</v>
      </c>
      <c r="K66" s="65">
        <v>118</v>
      </c>
      <c r="L66" s="65">
        <v>1957209</v>
      </c>
      <c r="M66" s="65">
        <v>1752765</v>
      </c>
      <c r="N66" s="65">
        <v>824</v>
      </c>
      <c r="O66" s="274">
        <v>549</v>
      </c>
      <c r="P66" s="65">
        <v>101</v>
      </c>
      <c r="Q66" s="65">
        <v>37613970</v>
      </c>
      <c r="R66" s="274">
        <v>32642184</v>
      </c>
      <c r="S66" s="274">
        <v>3041394</v>
      </c>
      <c r="T66" s="65">
        <v>8732</v>
      </c>
      <c r="U66" s="65">
        <v>84040516</v>
      </c>
      <c r="V66" s="65">
        <v>3494</v>
      </c>
      <c r="W66" s="65">
        <v>129629997</v>
      </c>
      <c r="X66" s="65">
        <f t="shared" si="0"/>
        <v>-107</v>
      </c>
      <c r="Y66" s="10">
        <f t="shared" si="2"/>
        <v>-0.11493018259935553</v>
      </c>
      <c r="Z66" s="65">
        <f t="shared" si="1"/>
        <v>1116403</v>
      </c>
      <c r="AA66" s="10">
        <f t="shared" si="3"/>
        <v>3.0588422510464876E-2</v>
      </c>
    </row>
    <row r="67" spans="1:27" x14ac:dyDescent="0.25">
      <c r="A67" s="9" t="s">
        <v>52</v>
      </c>
      <c r="B67" s="65">
        <v>1</v>
      </c>
      <c r="C67" s="65">
        <v>5000</v>
      </c>
      <c r="D67" s="65">
        <v>21</v>
      </c>
      <c r="E67" s="65">
        <v>2</v>
      </c>
      <c r="F67" s="65">
        <v>15254</v>
      </c>
      <c r="G67" s="65">
        <v>0</v>
      </c>
      <c r="H67" s="65">
        <v>0</v>
      </c>
      <c r="I67" s="65">
        <v>0</v>
      </c>
      <c r="J67" s="65">
        <v>0</v>
      </c>
      <c r="K67" s="65">
        <v>0</v>
      </c>
      <c r="L67" s="65">
        <v>0</v>
      </c>
      <c r="M67" s="65">
        <v>0</v>
      </c>
      <c r="N67" s="65">
        <v>18</v>
      </c>
      <c r="O67" s="274">
        <v>6</v>
      </c>
      <c r="P67" s="65">
        <v>1</v>
      </c>
      <c r="Q67" s="65">
        <v>975985</v>
      </c>
      <c r="R67" s="274">
        <v>903235</v>
      </c>
      <c r="S67" s="274">
        <v>2589</v>
      </c>
      <c r="T67" s="65">
        <v>21403</v>
      </c>
      <c r="U67" s="65">
        <v>66982158</v>
      </c>
      <c r="V67" s="65">
        <v>5972</v>
      </c>
      <c r="W67" s="65">
        <v>79747451</v>
      </c>
      <c r="X67" s="65">
        <f t="shared" si="0"/>
        <v>17</v>
      </c>
      <c r="Y67" s="10"/>
      <c r="Z67" s="65">
        <f t="shared" si="1"/>
        <v>970985</v>
      </c>
      <c r="AA67" s="10"/>
    </row>
    <row r="68" spans="1:27" x14ac:dyDescent="0.25">
      <c r="A68" s="9" t="s">
        <v>53</v>
      </c>
      <c r="B68" s="65">
        <v>180</v>
      </c>
      <c r="C68" s="65">
        <v>6933519</v>
      </c>
      <c r="D68" s="65">
        <v>65</v>
      </c>
      <c r="E68" s="65">
        <v>28</v>
      </c>
      <c r="F68" s="65">
        <v>601108</v>
      </c>
      <c r="G68" s="65">
        <v>10</v>
      </c>
      <c r="H68" s="65">
        <v>36727</v>
      </c>
      <c r="I68" s="65">
        <v>26</v>
      </c>
      <c r="J68" s="65">
        <v>626771</v>
      </c>
      <c r="K68" s="65">
        <v>12</v>
      </c>
      <c r="L68" s="65">
        <v>585334</v>
      </c>
      <c r="M68" s="65">
        <v>403070</v>
      </c>
      <c r="N68" s="65">
        <v>166</v>
      </c>
      <c r="O68" s="274">
        <v>87</v>
      </c>
      <c r="P68" s="65">
        <v>19</v>
      </c>
      <c r="Q68" s="65">
        <v>5952557</v>
      </c>
      <c r="R68" s="274">
        <v>5240755</v>
      </c>
      <c r="S68" s="274">
        <v>29349</v>
      </c>
      <c r="T68" s="65">
        <v>1717</v>
      </c>
      <c r="U68" s="65">
        <v>15033508</v>
      </c>
      <c r="V68" s="65">
        <v>724</v>
      </c>
      <c r="W68" s="65">
        <v>21961881</v>
      </c>
      <c r="X68" s="65">
        <f t="shared" si="0"/>
        <v>-14</v>
      </c>
      <c r="Y68" s="10">
        <f t="shared" si="2"/>
        <v>-7.7777777777777779E-2</v>
      </c>
      <c r="Z68" s="65">
        <f t="shared" si="1"/>
        <v>-980962</v>
      </c>
      <c r="AA68" s="10">
        <f t="shared" si="3"/>
        <v>-0.1414811151451377</v>
      </c>
    </row>
    <row r="69" spans="1:27" x14ac:dyDescent="0.25">
      <c r="A69" s="9" t="s">
        <v>53</v>
      </c>
      <c r="B69" s="65">
        <v>0</v>
      </c>
      <c r="C69" s="65">
        <v>0</v>
      </c>
      <c r="D69" s="65">
        <v>4</v>
      </c>
      <c r="E69" s="65">
        <v>0</v>
      </c>
      <c r="F69" s="65">
        <v>0</v>
      </c>
      <c r="G69" s="65">
        <v>0</v>
      </c>
      <c r="H69" s="65">
        <v>0</v>
      </c>
      <c r="I69" s="65">
        <v>0</v>
      </c>
      <c r="J69" s="65">
        <v>0</v>
      </c>
      <c r="K69" s="65">
        <v>0</v>
      </c>
      <c r="L69" s="65">
        <v>0</v>
      </c>
      <c r="M69" s="65">
        <v>0</v>
      </c>
      <c r="N69" s="65">
        <v>4</v>
      </c>
      <c r="O69" s="274">
        <v>0</v>
      </c>
      <c r="P69" s="65">
        <v>0</v>
      </c>
      <c r="Q69" s="65">
        <v>10705</v>
      </c>
      <c r="R69" s="274">
        <v>2942</v>
      </c>
      <c r="S69" s="274">
        <v>0</v>
      </c>
      <c r="T69" s="65">
        <v>4817</v>
      </c>
      <c r="U69" s="65">
        <v>11275602</v>
      </c>
      <c r="V69" s="65">
        <v>1282</v>
      </c>
      <c r="W69" s="65">
        <v>13498733</v>
      </c>
      <c r="X69" s="65">
        <f t="shared" si="0"/>
        <v>4</v>
      </c>
      <c r="Y69" s="10"/>
      <c r="Z69" s="65">
        <f t="shared" si="1"/>
        <v>10705</v>
      </c>
      <c r="AA69" s="10"/>
    </row>
    <row r="70" spans="1:27" x14ac:dyDescent="0.25">
      <c r="A70" s="9" t="s">
        <v>54</v>
      </c>
      <c r="B70" s="65">
        <v>1160</v>
      </c>
      <c r="C70" s="65">
        <v>44296771</v>
      </c>
      <c r="D70" s="65">
        <v>586</v>
      </c>
      <c r="E70" s="65">
        <v>269</v>
      </c>
      <c r="F70" s="65">
        <v>2751979</v>
      </c>
      <c r="G70" s="65">
        <v>63</v>
      </c>
      <c r="H70" s="65">
        <v>362870</v>
      </c>
      <c r="I70" s="65">
        <v>180</v>
      </c>
      <c r="J70" s="65">
        <v>3469532</v>
      </c>
      <c r="K70" s="65">
        <v>112</v>
      </c>
      <c r="L70" s="65">
        <v>5384897</v>
      </c>
      <c r="M70" s="65">
        <v>3511629</v>
      </c>
      <c r="N70" s="65">
        <v>1129</v>
      </c>
      <c r="O70" s="274">
        <v>751</v>
      </c>
      <c r="P70" s="65">
        <v>171</v>
      </c>
      <c r="Q70" s="65">
        <v>42582666</v>
      </c>
      <c r="R70" s="274">
        <v>38292376</v>
      </c>
      <c r="S70" s="274">
        <v>3444102</v>
      </c>
      <c r="T70" s="65">
        <v>10310</v>
      </c>
      <c r="U70" s="65">
        <v>101390375</v>
      </c>
      <c r="V70" s="65">
        <v>4489</v>
      </c>
      <c r="W70" s="65">
        <v>144514183</v>
      </c>
      <c r="X70" s="65">
        <f t="shared" si="0"/>
        <v>-31</v>
      </c>
      <c r="Y70" s="10">
        <f t="shared" si="2"/>
        <v>-2.6724137931034484E-2</v>
      </c>
      <c r="Z70" s="65">
        <f t="shared" si="1"/>
        <v>-1714105</v>
      </c>
      <c r="AA70" s="10">
        <f t="shared" ref="AA70:AA132" si="24">+Z70/C70</f>
        <v>-3.8695935647318401E-2</v>
      </c>
    </row>
    <row r="71" spans="1:27" x14ac:dyDescent="0.25">
      <c r="A71" s="9" t="s">
        <v>54</v>
      </c>
      <c r="B71" s="65">
        <v>0</v>
      </c>
      <c r="C71" s="65">
        <v>0</v>
      </c>
      <c r="D71" s="65">
        <v>36</v>
      </c>
      <c r="E71" s="65">
        <v>2</v>
      </c>
      <c r="F71" s="65">
        <v>7442</v>
      </c>
      <c r="G71" s="65">
        <v>2</v>
      </c>
      <c r="H71" s="65">
        <v>0</v>
      </c>
      <c r="I71" s="65">
        <v>0</v>
      </c>
      <c r="J71" s="65">
        <v>0</v>
      </c>
      <c r="K71" s="65">
        <v>0</v>
      </c>
      <c r="L71" s="65">
        <v>0</v>
      </c>
      <c r="M71" s="65">
        <v>0</v>
      </c>
      <c r="N71" s="65">
        <v>24</v>
      </c>
      <c r="O71" s="274">
        <v>14</v>
      </c>
      <c r="P71" s="65">
        <v>0</v>
      </c>
      <c r="Q71" s="65">
        <v>200524</v>
      </c>
      <c r="R71" s="274">
        <v>103282</v>
      </c>
      <c r="S71" s="274">
        <v>0</v>
      </c>
      <c r="T71" s="65">
        <v>23452</v>
      </c>
      <c r="U71" s="65">
        <v>70011710</v>
      </c>
      <c r="V71" s="65">
        <v>7740</v>
      </c>
      <c r="W71" s="65">
        <v>81181389</v>
      </c>
      <c r="X71" s="65">
        <f t="shared" si="0"/>
        <v>24</v>
      </c>
      <c r="Y71" s="10"/>
      <c r="Z71" s="65">
        <f t="shared" si="1"/>
        <v>200524</v>
      </c>
      <c r="AA71" s="10"/>
    </row>
    <row r="72" spans="1:27" x14ac:dyDescent="0.25">
      <c r="A72" s="9" t="s">
        <v>55</v>
      </c>
      <c r="B72" s="65">
        <v>1229</v>
      </c>
      <c r="C72" s="65">
        <v>35578418</v>
      </c>
      <c r="D72" s="65">
        <v>438</v>
      </c>
      <c r="E72" s="65">
        <v>262</v>
      </c>
      <c r="F72" s="65">
        <v>3491445</v>
      </c>
      <c r="G72" s="65">
        <v>34</v>
      </c>
      <c r="H72" s="65">
        <v>596231</v>
      </c>
      <c r="I72" s="65">
        <v>196</v>
      </c>
      <c r="J72" s="65">
        <v>1886801</v>
      </c>
      <c r="K72" s="65">
        <v>101</v>
      </c>
      <c r="L72" s="65">
        <v>1087226</v>
      </c>
      <c r="M72" s="65">
        <v>764646</v>
      </c>
      <c r="N72" s="65">
        <v>1089</v>
      </c>
      <c r="O72" s="274">
        <v>821</v>
      </c>
      <c r="P72" s="65">
        <v>136</v>
      </c>
      <c r="Q72" s="65">
        <v>35253458</v>
      </c>
      <c r="R72" s="274">
        <v>32083578</v>
      </c>
      <c r="S72" s="274">
        <v>1387442</v>
      </c>
      <c r="T72" s="65">
        <v>7674</v>
      </c>
      <c r="U72" s="65">
        <v>84740224</v>
      </c>
      <c r="V72" s="65">
        <v>3726</v>
      </c>
      <c r="W72" s="65">
        <v>121735299</v>
      </c>
      <c r="X72" s="65">
        <f t="shared" si="0"/>
        <v>-140</v>
      </c>
      <c r="Y72" s="10">
        <f t="shared" si="2"/>
        <v>-0.11391375101708706</v>
      </c>
      <c r="Z72" s="65">
        <f t="shared" si="1"/>
        <v>-324960</v>
      </c>
      <c r="AA72" s="10">
        <f t="shared" si="24"/>
        <v>-9.1336270207404945E-3</v>
      </c>
    </row>
    <row r="73" spans="1:27" x14ac:dyDescent="0.25">
      <c r="A73" s="9" t="s">
        <v>55</v>
      </c>
      <c r="B73" s="65">
        <v>0</v>
      </c>
      <c r="C73" s="65">
        <v>0</v>
      </c>
      <c r="D73" s="65">
        <v>44</v>
      </c>
      <c r="E73" s="65">
        <v>0</v>
      </c>
      <c r="F73" s="65">
        <v>0</v>
      </c>
      <c r="G73" s="65">
        <v>1</v>
      </c>
      <c r="H73" s="65">
        <v>0</v>
      </c>
      <c r="I73" s="65">
        <v>0</v>
      </c>
      <c r="J73" s="65">
        <v>0</v>
      </c>
      <c r="K73" s="65">
        <v>1</v>
      </c>
      <c r="L73" s="65">
        <v>0</v>
      </c>
      <c r="M73" s="65">
        <v>2159</v>
      </c>
      <c r="N73" s="65">
        <v>23</v>
      </c>
      <c r="O73" s="274">
        <v>7</v>
      </c>
      <c r="P73" s="65">
        <v>0</v>
      </c>
      <c r="Q73" s="65">
        <v>90926</v>
      </c>
      <c r="R73" s="274">
        <v>33992</v>
      </c>
      <c r="S73" s="274">
        <v>0</v>
      </c>
      <c r="T73" s="65">
        <v>15840</v>
      </c>
      <c r="U73" s="65">
        <v>48811510</v>
      </c>
      <c r="V73" s="65">
        <v>6068</v>
      </c>
      <c r="W73" s="65">
        <v>60241926</v>
      </c>
      <c r="X73" s="65">
        <f t="shared" si="0"/>
        <v>23</v>
      </c>
      <c r="Y73" s="10"/>
      <c r="Z73" s="65">
        <f t="shared" si="1"/>
        <v>90926</v>
      </c>
      <c r="AA73" s="10"/>
    </row>
    <row r="74" spans="1:27" x14ac:dyDescent="0.25">
      <c r="A74" s="9" t="s">
        <v>56</v>
      </c>
      <c r="B74" s="65">
        <v>1184</v>
      </c>
      <c r="C74" s="65">
        <v>45773787</v>
      </c>
      <c r="D74" s="65">
        <v>571</v>
      </c>
      <c r="E74" s="65">
        <v>327</v>
      </c>
      <c r="F74" s="65">
        <v>5400691</v>
      </c>
      <c r="G74" s="65">
        <v>118</v>
      </c>
      <c r="H74" s="65">
        <v>335703</v>
      </c>
      <c r="I74" s="65">
        <v>168</v>
      </c>
      <c r="J74" s="65">
        <v>4592046</v>
      </c>
      <c r="K74" s="65">
        <v>129</v>
      </c>
      <c r="L74" s="65">
        <v>2908729</v>
      </c>
      <c r="M74" s="65">
        <v>1564601</v>
      </c>
      <c r="N74" s="65">
        <v>1016</v>
      </c>
      <c r="O74" s="274">
        <v>629</v>
      </c>
      <c r="P74" s="65">
        <v>140</v>
      </c>
      <c r="Q74" s="65">
        <v>38055187</v>
      </c>
      <c r="R74" s="274">
        <v>31235521</v>
      </c>
      <c r="S74" s="274">
        <v>2777703</v>
      </c>
      <c r="T74" s="65">
        <v>11707</v>
      </c>
      <c r="U74" s="65">
        <v>107354128</v>
      </c>
      <c r="V74" s="65">
        <v>5035</v>
      </c>
      <c r="W74" s="65">
        <v>154600213</v>
      </c>
      <c r="X74" s="65">
        <f t="shared" si="0"/>
        <v>-168</v>
      </c>
      <c r="Y74" s="10">
        <f t="shared" si="2"/>
        <v>-0.14189189189189189</v>
      </c>
      <c r="Z74" s="65">
        <f t="shared" si="1"/>
        <v>-7718600</v>
      </c>
      <c r="AA74" s="10">
        <f t="shared" si="24"/>
        <v>-0.16862489441828354</v>
      </c>
    </row>
    <row r="75" spans="1:27" x14ac:dyDescent="0.25">
      <c r="A75" s="9" t="s">
        <v>56</v>
      </c>
      <c r="B75" s="65">
        <v>0</v>
      </c>
      <c r="C75" s="65">
        <v>0</v>
      </c>
      <c r="D75" s="65">
        <v>41</v>
      </c>
      <c r="E75" s="65">
        <v>4</v>
      </c>
      <c r="F75" s="65">
        <v>22393</v>
      </c>
      <c r="G75" s="65">
        <v>2</v>
      </c>
      <c r="H75" s="65">
        <v>6000</v>
      </c>
      <c r="I75" s="65">
        <v>0</v>
      </c>
      <c r="J75" s="65">
        <v>0</v>
      </c>
      <c r="K75" s="65">
        <v>0</v>
      </c>
      <c r="L75" s="65">
        <v>0</v>
      </c>
      <c r="M75" s="65">
        <v>0</v>
      </c>
      <c r="N75" s="65">
        <v>25</v>
      </c>
      <c r="O75" s="274">
        <v>6</v>
      </c>
      <c r="P75" s="65">
        <v>0</v>
      </c>
      <c r="Q75" s="65">
        <v>112634</v>
      </c>
      <c r="R75" s="274">
        <v>34456</v>
      </c>
      <c r="S75" s="274">
        <v>0</v>
      </c>
      <c r="T75" s="65">
        <v>24737</v>
      </c>
      <c r="U75" s="65">
        <v>70344684</v>
      </c>
      <c r="V75" s="65">
        <v>8656</v>
      </c>
      <c r="W75" s="65">
        <v>103832787</v>
      </c>
      <c r="X75" s="65">
        <f t="shared" ref="X75:X144" si="25">+N75-B75</f>
        <v>25</v>
      </c>
      <c r="Y75" s="10"/>
      <c r="Z75" s="65">
        <f t="shared" ref="Z75:Z144" si="26">+Q75-C75</f>
        <v>112634</v>
      </c>
      <c r="AA75" s="10"/>
    </row>
    <row r="76" spans="1:27" x14ac:dyDescent="0.25">
      <c r="A76" s="9" t="s">
        <v>57</v>
      </c>
      <c r="B76" s="65">
        <v>270</v>
      </c>
      <c r="C76" s="65">
        <v>13090177</v>
      </c>
      <c r="D76" s="65">
        <v>146</v>
      </c>
      <c r="E76" s="65">
        <v>62</v>
      </c>
      <c r="F76" s="65">
        <v>1222482</v>
      </c>
      <c r="G76" s="65">
        <v>22</v>
      </c>
      <c r="H76" s="65">
        <v>91607</v>
      </c>
      <c r="I76" s="65">
        <v>24</v>
      </c>
      <c r="J76" s="65">
        <v>459422</v>
      </c>
      <c r="K76" s="65">
        <v>34</v>
      </c>
      <c r="L76" s="65">
        <v>121157</v>
      </c>
      <c r="M76" s="65">
        <v>116540</v>
      </c>
      <c r="N76" s="65">
        <v>272</v>
      </c>
      <c r="O76" s="274">
        <v>166</v>
      </c>
      <c r="P76" s="65">
        <v>34</v>
      </c>
      <c r="Q76" s="65">
        <v>14651277</v>
      </c>
      <c r="R76" s="274">
        <v>13159805</v>
      </c>
      <c r="S76" s="274">
        <v>1151596</v>
      </c>
      <c r="T76" s="65">
        <v>2344</v>
      </c>
      <c r="U76" s="65">
        <v>23457490</v>
      </c>
      <c r="V76" s="65">
        <v>1023</v>
      </c>
      <c r="W76" s="65">
        <v>41911344</v>
      </c>
      <c r="X76" s="65">
        <f t="shared" si="25"/>
        <v>2</v>
      </c>
      <c r="Y76" s="10">
        <f t="shared" ref="Y76:Y144" si="27">+X76/B76</f>
        <v>7.4074074074074077E-3</v>
      </c>
      <c r="Z76" s="65">
        <f t="shared" si="26"/>
        <v>1561100</v>
      </c>
      <c r="AA76" s="10">
        <f t="shared" si="24"/>
        <v>0.11925736374687676</v>
      </c>
    </row>
    <row r="77" spans="1:27" x14ac:dyDescent="0.25">
      <c r="A77" s="9" t="s">
        <v>57</v>
      </c>
      <c r="B77" s="65">
        <v>2</v>
      </c>
      <c r="C77" s="65">
        <v>3707</v>
      </c>
      <c r="D77" s="65">
        <v>10</v>
      </c>
      <c r="E77" s="65">
        <v>1</v>
      </c>
      <c r="F77" s="65">
        <v>3804</v>
      </c>
      <c r="G77" s="65">
        <v>0</v>
      </c>
      <c r="H77" s="65">
        <v>0</v>
      </c>
      <c r="I77" s="65">
        <v>0</v>
      </c>
      <c r="J77" s="65">
        <v>0</v>
      </c>
      <c r="K77" s="65">
        <v>0</v>
      </c>
      <c r="L77" s="65">
        <v>0</v>
      </c>
      <c r="M77" s="65">
        <v>0</v>
      </c>
      <c r="N77" s="65">
        <v>9</v>
      </c>
      <c r="O77" s="274">
        <v>0</v>
      </c>
      <c r="P77" s="65">
        <v>0</v>
      </c>
      <c r="Q77" s="65">
        <v>21001</v>
      </c>
      <c r="R77" s="274">
        <v>0</v>
      </c>
      <c r="S77" s="274">
        <v>0</v>
      </c>
      <c r="T77" s="65">
        <v>4812</v>
      </c>
      <c r="U77" s="65">
        <v>13831399</v>
      </c>
      <c r="V77" s="65">
        <v>1705</v>
      </c>
      <c r="W77" s="65">
        <v>28116018</v>
      </c>
      <c r="X77" s="65">
        <f t="shared" si="25"/>
        <v>7</v>
      </c>
      <c r="Y77" s="10"/>
      <c r="Z77" s="65">
        <f t="shared" si="26"/>
        <v>17294</v>
      </c>
      <c r="AA77" s="10"/>
    </row>
    <row r="78" spans="1:27" x14ac:dyDescent="0.25">
      <c r="A78" s="9" t="s">
        <v>262</v>
      </c>
      <c r="B78" s="65">
        <f>SUM(B64:B77)</f>
        <v>6358</v>
      </c>
      <c r="C78" s="65">
        <f t="shared" ref="C78:W78" si="28">SUM(C64:C77)</f>
        <v>232461624</v>
      </c>
      <c r="D78" s="65">
        <f t="shared" si="28"/>
        <v>2953</v>
      </c>
      <c r="E78" s="65">
        <f t="shared" si="28"/>
        <v>1465</v>
      </c>
      <c r="F78" s="65">
        <f t="shared" si="28"/>
        <v>22111794</v>
      </c>
      <c r="G78" s="65">
        <f t="shared" si="28"/>
        <v>384</v>
      </c>
      <c r="H78" s="65">
        <f t="shared" si="28"/>
        <v>1786795</v>
      </c>
      <c r="I78" s="65">
        <f t="shared" si="28"/>
        <v>903</v>
      </c>
      <c r="J78" s="65">
        <f t="shared" si="28"/>
        <v>19784815</v>
      </c>
      <c r="K78" s="65">
        <f t="shared" si="28"/>
        <v>644</v>
      </c>
      <c r="L78" s="65">
        <f t="shared" si="28"/>
        <v>13406104</v>
      </c>
      <c r="M78" s="65">
        <f t="shared" si="28"/>
        <v>9245908</v>
      </c>
      <c r="N78" s="65">
        <f t="shared" si="28"/>
        <v>5885</v>
      </c>
      <c r="O78" s="274">
        <f t="shared" si="28"/>
        <v>3735</v>
      </c>
      <c r="P78" s="65">
        <f t="shared" si="28"/>
        <v>742</v>
      </c>
      <c r="Q78" s="65">
        <f t="shared" si="28"/>
        <v>220226492</v>
      </c>
      <c r="R78" s="274">
        <f t="shared" si="28"/>
        <v>191414408</v>
      </c>
      <c r="S78" s="274">
        <f t="shared" si="28"/>
        <v>13847000</v>
      </c>
      <c r="T78" s="65">
        <f t="shared" si="28"/>
        <v>173885</v>
      </c>
      <c r="U78" s="65">
        <f t="shared" si="28"/>
        <v>843609945</v>
      </c>
      <c r="V78" s="65">
        <f t="shared" si="28"/>
        <v>61778</v>
      </c>
      <c r="W78" s="65">
        <f t="shared" si="28"/>
        <v>1204802381</v>
      </c>
      <c r="X78" s="65">
        <f t="shared" ref="X78" si="29">+N78-B78</f>
        <v>-473</v>
      </c>
      <c r="Y78" s="10">
        <f t="shared" ref="Y78" si="30">+X78/B78</f>
        <v>-7.4394463667820071E-2</v>
      </c>
      <c r="Z78" s="65">
        <f t="shared" ref="Z78" si="31">+Q78-C78</f>
        <v>-12235132</v>
      </c>
      <c r="AA78" s="10">
        <f t="shared" si="24"/>
        <v>-5.2632911142356985E-2</v>
      </c>
    </row>
    <row r="79" spans="1:27" x14ac:dyDescent="0.25">
      <c r="A79" s="9" t="s">
        <v>58</v>
      </c>
      <c r="B79" s="65">
        <v>688</v>
      </c>
      <c r="C79" s="65">
        <v>17699478</v>
      </c>
      <c r="D79" s="65">
        <v>252</v>
      </c>
      <c r="E79" s="65">
        <v>126</v>
      </c>
      <c r="F79" s="65">
        <v>3048315</v>
      </c>
      <c r="G79" s="65">
        <v>56</v>
      </c>
      <c r="H79" s="65">
        <v>228399</v>
      </c>
      <c r="I79" s="65">
        <v>82</v>
      </c>
      <c r="J79" s="65">
        <v>2863711</v>
      </c>
      <c r="K79" s="65">
        <v>48</v>
      </c>
      <c r="L79" s="65">
        <v>1057951</v>
      </c>
      <c r="M79" s="65">
        <v>853359</v>
      </c>
      <c r="N79" s="65">
        <v>611</v>
      </c>
      <c r="O79" s="274">
        <v>318</v>
      </c>
      <c r="P79" s="65">
        <v>55</v>
      </c>
      <c r="Q79" s="65">
        <v>13212554</v>
      </c>
      <c r="R79" s="274">
        <v>10332211</v>
      </c>
      <c r="S79" s="274">
        <v>785349</v>
      </c>
      <c r="T79" s="65">
        <v>4656</v>
      </c>
      <c r="U79" s="65">
        <v>39436316</v>
      </c>
      <c r="V79" s="65">
        <v>2260</v>
      </c>
      <c r="W79" s="65">
        <v>66790038</v>
      </c>
      <c r="X79" s="65">
        <f t="shared" si="25"/>
        <v>-77</v>
      </c>
      <c r="Y79" s="10">
        <f t="shared" si="27"/>
        <v>-0.1119186046511628</v>
      </c>
      <c r="Z79" s="65">
        <f t="shared" si="26"/>
        <v>-4486924</v>
      </c>
      <c r="AA79" s="10">
        <f t="shared" si="24"/>
        <v>-0.25350600735230722</v>
      </c>
    </row>
    <row r="80" spans="1:27" x14ac:dyDescent="0.25">
      <c r="A80" s="9" t="s">
        <v>58</v>
      </c>
      <c r="B80" s="65">
        <v>0</v>
      </c>
      <c r="C80" s="65">
        <v>0</v>
      </c>
      <c r="D80" s="65">
        <v>20</v>
      </c>
      <c r="E80" s="65">
        <v>0</v>
      </c>
      <c r="F80" s="65">
        <v>0</v>
      </c>
      <c r="G80" s="65">
        <v>1</v>
      </c>
      <c r="H80" s="65">
        <v>0</v>
      </c>
      <c r="I80" s="65">
        <v>0</v>
      </c>
      <c r="J80" s="65">
        <v>0</v>
      </c>
      <c r="K80" s="65">
        <v>0</v>
      </c>
      <c r="L80" s="65">
        <v>17400</v>
      </c>
      <c r="M80" s="65">
        <v>300000</v>
      </c>
      <c r="N80" s="65">
        <v>13</v>
      </c>
      <c r="O80" s="274">
        <v>2</v>
      </c>
      <c r="P80" s="65">
        <v>0</v>
      </c>
      <c r="Q80" s="65">
        <v>84690</v>
      </c>
      <c r="R80" s="274">
        <v>18577</v>
      </c>
      <c r="S80" s="274">
        <v>0</v>
      </c>
      <c r="T80" s="65">
        <v>12232</v>
      </c>
      <c r="U80" s="65">
        <v>34263762</v>
      </c>
      <c r="V80" s="65">
        <v>3340</v>
      </c>
      <c r="W80" s="65">
        <v>45791221</v>
      </c>
      <c r="X80" s="65">
        <f t="shared" si="25"/>
        <v>13</v>
      </c>
      <c r="Y80" s="10"/>
      <c r="Z80" s="65">
        <f t="shared" si="26"/>
        <v>84690</v>
      </c>
      <c r="AA80" s="10"/>
    </row>
    <row r="81" spans="1:27" x14ac:dyDescent="0.25">
      <c r="A81" s="9" t="s">
        <v>59</v>
      </c>
      <c r="B81" s="65">
        <v>234</v>
      </c>
      <c r="C81" s="65">
        <v>7523732</v>
      </c>
      <c r="D81" s="65">
        <v>88</v>
      </c>
      <c r="E81" s="65">
        <v>39</v>
      </c>
      <c r="F81" s="65">
        <v>306139</v>
      </c>
      <c r="G81" s="65">
        <v>14</v>
      </c>
      <c r="H81" s="65">
        <v>122355</v>
      </c>
      <c r="I81" s="65">
        <v>26</v>
      </c>
      <c r="J81" s="65">
        <v>289425</v>
      </c>
      <c r="K81" s="65">
        <v>22</v>
      </c>
      <c r="L81" s="65">
        <v>217844</v>
      </c>
      <c r="M81" s="65">
        <v>49916</v>
      </c>
      <c r="N81" s="65">
        <v>220</v>
      </c>
      <c r="O81" s="274">
        <v>125</v>
      </c>
      <c r="P81" s="65">
        <v>28</v>
      </c>
      <c r="Q81" s="65">
        <v>8296218</v>
      </c>
      <c r="R81" s="274">
        <v>7441636</v>
      </c>
      <c r="S81" s="274">
        <v>368728</v>
      </c>
      <c r="T81" s="65">
        <v>994</v>
      </c>
      <c r="U81" s="65">
        <v>9755573</v>
      </c>
      <c r="V81" s="65">
        <v>663</v>
      </c>
      <c r="W81" s="65">
        <v>20249993</v>
      </c>
      <c r="X81" s="65">
        <f t="shared" si="25"/>
        <v>-14</v>
      </c>
      <c r="Y81" s="10">
        <f t="shared" si="27"/>
        <v>-5.9829059829059832E-2</v>
      </c>
      <c r="Z81" s="65">
        <f t="shared" si="26"/>
        <v>772486</v>
      </c>
      <c r="AA81" s="10">
        <f t="shared" si="24"/>
        <v>0.10267324779776844</v>
      </c>
    </row>
    <row r="82" spans="1:27" x14ac:dyDescent="0.25">
      <c r="A82" s="9" t="s">
        <v>59</v>
      </c>
      <c r="B82" s="65">
        <v>0</v>
      </c>
      <c r="C82" s="65">
        <v>0</v>
      </c>
      <c r="D82" s="65">
        <v>9</v>
      </c>
      <c r="E82" s="65">
        <v>1</v>
      </c>
      <c r="F82" s="65">
        <v>4845</v>
      </c>
      <c r="G82" s="65">
        <v>0</v>
      </c>
      <c r="H82" s="65">
        <v>0</v>
      </c>
      <c r="I82" s="65">
        <v>0</v>
      </c>
      <c r="J82" s="65">
        <v>0</v>
      </c>
      <c r="K82" s="65">
        <v>0</v>
      </c>
      <c r="L82" s="65">
        <v>0</v>
      </c>
      <c r="M82" s="65">
        <v>0</v>
      </c>
      <c r="N82" s="65">
        <v>7</v>
      </c>
      <c r="O82" s="274">
        <v>1</v>
      </c>
      <c r="P82" s="65">
        <v>1</v>
      </c>
      <c r="Q82" s="65">
        <v>51184</v>
      </c>
      <c r="R82" s="274">
        <v>11197</v>
      </c>
      <c r="S82" s="274">
        <v>1129</v>
      </c>
      <c r="T82" s="65">
        <v>2359</v>
      </c>
      <c r="U82" s="65">
        <v>5078732</v>
      </c>
      <c r="V82" s="65">
        <v>865</v>
      </c>
      <c r="W82" s="65">
        <v>13316411</v>
      </c>
      <c r="X82" s="65">
        <f t="shared" si="25"/>
        <v>7</v>
      </c>
      <c r="Y82" s="10"/>
      <c r="Z82" s="65">
        <f t="shared" si="26"/>
        <v>51184</v>
      </c>
      <c r="AA82" s="10"/>
    </row>
    <row r="83" spans="1:27" x14ac:dyDescent="0.25">
      <c r="A83" s="9" t="s">
        <v>60</v>
      </c>
      <c r="B83" s="65">
        <v>462</v>
      </c>
      <c r="C83" s="65">
        <v>14669127</v>
      </c>
      <c r="D83" s="65">
        <v>199</v>
      </c>
      <c r="E83" s="65">
        <v>103</v>
      </c>
      <c r="F83" s="65">
        <v>1297127</v>
      </c>
      <c r="G83" s="65">
        <v>36</v>
      </c>
      <c r="H83" s="65">
        <v>87724</v>
      </c>
      <c r="I83" s="65">
        <v>39</v>
      </c>
      <c r="J83" s="65">
        <v>855682</v>
      </c>
      <c r="K83" s="65">
        <v>50</v>
      </c>
      <c r="L83" s="65">
        <v>1625861</v>
      </c>
      <c r="M83" s="65">
        <v>1275525</v>
      </c>
      <c r="N83" s="65">
        <v>433</v>
      </c>
      <c r="O83" s="274">
        <v>219</v>
      </c>
      <c r="P83" s="65">
        <v>43</v>
      </c>
      <c r="Q83" s="65">
        <v>12319650</v>
      </c>
      <c r="R83" s="274">
        <v>10343501</v>
      </c>
      <c r="S83" s="274">
        <v>300618</v>
      </c>
      <c r="T83" s="65">
        <v>2445</v>
      </c>
      <c r="U83" s="65">
        <v>25295300</v>
      </c>
      <c r="V83" s="65">
        <v>1505</v>
      </c>
      <c r="W83" s="65">
        <v>38431213</v>
      </c>
      <c r="X83" s="65">
        <f t="shared" si="25"/>
        <v>-29</v>
      </c>
      <c r="Y83" s="10">
        <f t="shared" si="27"/>
        <v>-6.2770562770562768E-2</v>
      </c>
      <c r="Z83" s="65">
        <f t="shared" si="26"/>
        <v>-2349477</v>
      </c>
      <c r="AA83" s="10">
        <f t="shared" si="24"/>
        <v>-0.1601647460002221</v>
      </c>
    </row>
    <row r="84" spans="1:27" x14ac:dyDescent="0.25">
      <c r="A84" s="9" t="s">
        <v>60</v>
      </c>
      <c r="B84" s="65">
        <v>0</v>
      </c>
      <c r="C84" s="65">
        <v>0</v>
      </c>
      <c r="D84" s="65">
        <v>16</v>
      </c>
      <c r="E84" s="65">
        <v>1</v>
      </c>
      <c r="F84" s="65">
        <v>3016</v>
      </c>
      <c r="G84" s="65">
        <v>2</v>
      </c>
      <c r="H84" s="65">
        <v>0</v>
      </c>
      <c r="I84" s="65">
        <v>0</v>
      </c>
      <c r="J84" s="65">
        <v>0</v>
      </c>
      <c r="K84" s="65">
        <v>0</v>
      </c>
      <c r="L84" s="65">
        <v>0</v>
      </c>
      <c r="M84" s="65">
        <v>0</v>
      </c>
      <c r="N84" s="65">
        <v>13</v>
      </c>
      <c r="O84" s="274">
        <v>3</v>
      </c>
      <c r="P84" s="65">
        <v>0</v>
      </c>
      <c r="Q84" s="65">
        <v>103380</v>
      </c>
      <c r="R84" s="274">
        <v>22883</v>
      </c>
      <c r="S84" s="274">
        <v>0</v>
      </c>
      <c r="T84" s="65">
        <v>5274</v>
      </c>
      <c r="U84" s="65">
        <v>12275800</v>
      </c>
      <c r="V84" s="65">
        <v>1769</v>
      </c>
      <c r="W84" s="65">
        <v>14326629</v>
      </c>
      <c r="X84" s="65">
        <f t="shared" si="25"/>
        <v>13</v>
      </c>
      <c r="Y84" s="10"/>
      <c r="Z84" s="65">
        <f t="shared" si="26"/>
        <v>103380</v>
      </c>
      <c r="AA84" s="10"/>
    </row>
    <row r="85" spans="1:27" x14ac:dyDescent="0.25">
      <c r="A85" s="9" t="s">
        <v>61</v>
      </c>
      <c r="B85" s="65">
        <v>451</v>
      </c>
      <c r="C85" s="65">
        <v>19801812</v>
      </c>
      <c r="D85" s="65">
        <v>154</v>
      </c>
      <c r="E85" s="65">
        <v>93</v>
      </c>
      <c r="F85" s="65">
        <v>1940852</v>
      </c>
      <c r="G85" s="65">
        <v>20</v>
      </c>
      <c r="H85" s="65">
        <v>32864</v>
      </c>
      <c r="I85" s="65">
        <v>55</v>
      </c>
      <c r="J85" s="65">
        <v>1466190</v>
      </c>
      <c r="K85" s="65">
        <v>45</v>
      </c>
      <c r="L85" s="65">
        <v>1590459</v>
      </c>
      <c r="M85" s="65">
        <v>881651</v>
      </c>
      <c r="N85" s="65">
        <v>393</v>
      </c>
      <c r="O85" s="274">
        <v>235</v>
      </c>
      <c r="P85" s="65">
        <v>32</v>
      </c>
      <c r="Q85" s="65">
        <v>15543437</v>
      </c>
      <c r="R85" s="274">
        <v>12856020</v>
      </c>
      <c r="S85" s="274">
        <v>490031</v>
      </c>
      <c r="T85" s="65">
        <v>2747</v>
      </c>
      <c r="U85" s="65">
        <v>22306648</v>
      </c>
      <c r="V85" s="65">
        <v>1388</v>
      </c>
      <c r="W85" s="65">
        <v>46863927</v>
      </c>
      <c r="X85" s="65">
        <f t="shared" si="25"/>
        <v>-58</v>
      </c>
      <c r="Y85" s="10">
        <f t="shared" si="27"/>
        <v>-0.12860310421286031</v>
      </c>
      <c r="Z85" s="65">
        <f t="shared" si="26"/>
        <v>-4258375</v>
      </c>
      <c r="AA85" s="10">
        <f t="shared" si="24"/>
        <v>-0.21504976413269655</v>
      </c>
    </row>
    <row r="86" spans="1:27" x14ac:dyDescent="0.25">
      <c r="A86" s="9" t="s">
        <v>61</v>
      </c>
      <c r="B86" s="65">
        <v>0</v>
      </c>
      <c r="C86" s="65">
        <v>0</v>
      </c>
      <c r="D86" s="65">
        <v>21</v>
      </c>
      <c r="E86" s="65">
        <v>1</v>
      </c>
      <c r="F86" s="65">
        <v>1214</v>
      </c>
      <c r="G86" s="65">
        <v>0</v>
      </c>
      <c r="H86" s="65">
        <v>0</v>
      </c>
      <c r="I86" s="65">
        <v>0</v>
      </c>
      <c r="J86" s="65">
        <v>0</v>
      </c>
      <c r="K86" s="65">
        <v>0</v>
      </c>
      <c r="L86" s="65">
        <v>0</v>
      </c>
      <c r="M86" s="65">
        <v>0</v>
      </c>
      <c r="N86" s="65">
        <v>15</v>
      </c>
      <c r="O86" s="274">
        <v>4</v>
      </c>
      <c r="P86" s="65">
        <v>1</v>
      </c>
      <c r="Q86" s="65">
        <v>92365</v>
      </c>
      <c r="R86" s="274">
        <v>59819</v>
      </c>
      <c r="S86" s="274">
        <v>2071</v>
      </c>
      <c r="T86" s="65">
        <v>6799</v>
      </c>
      <c r="U86" s="65">
        <v>17046270</v>
      </c>
      <c r="V86" s="65">
        <v>2018</v>
      </c>
      <c r="W86" s="65">
        <v>24601995</v>
      </c>
      <c r="X86" s="65">
        <f t="shared" si="25"/>
        <v>15</v>
      </c>
      <c r="Y86" s="10"/>
      <c r="Z86" s="65">
        <f t="shared" si="26"/>
        <v>92365</v>
      </c>
      <c r="AA86" s="10"/>
    </row>
    <row r="87" spans="1:27" x14ac:dyDescent="0.25">
      <c r="A87" s="9" t="s">
        <v>263</v>
      </c>
      <c r="B87" s="65">
        <f>SUM(B79:B86)</f>
        <v>1835</v>
      </c>
      <c r="C87" s="65">
        <f t="shared" ref="C87:W87" si="32">SUM(C79:C86)</f>
        <v>59694149</v>
      </c>
      <c r="D87" s="65">
        <f t="shared" si="32"/>
        <v>759</v>
      </c>
      <c r="E87" s="65">
        <f t="shared" si="32"/>
        <v>364</v>
      </c>
      <c r="F87" s="65">
        <f t="shared" si="32"/>
        <v>6601508</v>
      </c>
      <c r="G87" s="65">
        <f t="shared" si="32"/>
        <v>129</v>
      </c>
      <c r="H87" s="65">
        <f t="shared" si="32"/>
        <v>471342</v>
      </c>
      <c r="I87" s="65">
        <f t="shared" si="32"/>
        <v>202</v>
      </c>
      <c r="J87" s="65">
        <f t="shared" si="32"/>
        <v>5475008</v>
      </c>
      <c r="K87" s="65">
        <f t="shared" si="32"/>
        <v>165</v>
      </c>
      <c r="L87" s="65">
        <f t="shared" si="32"/>
        <v>4509515</v>
      </c>
      <c r="M87" s="65">
        <f t="shared" si="32"/>
        <v>3360451</v>
      </c>
      <c r="N87" s="65">
        <f t="shared" si="32"/>
        <v>1705</v>
      </c>
      <c r="O87" s="274">
        <f t="shared" si="32"/>
        <v>907</v>
      </c>
      <c r="P87" s="65">
        <f t="shared" si="32"/>
        <v>160</v>
      </c>
      <c r="Q87" s="65">
        <f t="shared" si="32"/>
        <v>49703478</v>
      </c>
      <c r="R87" s="274">
        <f t="shared" si="32"/>
        <v>41085844</v>
      </c>
      <c r="S87" s="274">
        <f t="shared" si="32"/>
        <v>1947926</v>
      </c>
      <c r="T87" s="65">
        <f t="shared" si="32"/>
        <v>37506</v>
      </c>
      <c r="U87" s="65">
        <f t="shared" si="32"/>
        <v>165458401</v>
      </c>
      <c r="V87" s="65">
        <f t="shared" si="32"/>
        <v>13808</v>
      </c>
      <c r="W87" s="65">
        <f t="shared" si="32"/>
        <v>270371427</v>
      </c>
      <c r="X87" s="65">
        <f t="shared" ref="X87" si="33">+N87-B87</f>
        <v>-130</v>
      </c>
      <c r="Y87" s="10">
        <f t="shared" ref="Y87" si="34">+X87/B87</f>
        <v>-7.0844686648501368E-2</v>
      </c>
      <c r="Z87" s="65">
        <f t="shared" ref="Z87" si="35">+Q87-C87</f>
        <v>-9990671</v>
      </c>
      <c r="AA87" s="10">
        <f t="shared" si="24"/>
        <v>-0.16736432577336852</v>
      </c>
    </row>
    <row r="88" spans="1:27" x14ac:dyDescent="0.25">
      <c r="A88" s="9" t="s">
        <v>62</v>
      </c>
      <c r="B88" s="65">
        <v>323</v>
      </c>
      <c r="C88" s="65">
        <v>11027223</v>
      </c>
      <c r="D88" s="65">
        <v>118</v>
      </c>
      <c r="E88" s="65">
        <v>65</v>
      </c>
      <c r="F88" s="65">
        <v>743564</v>
      </c>
      <c r="G88" s="65">
        <v>26</v>
      </c>
      <c r="H88" s="65">
        <v>174353</v>
      </c>
      <c r="I88" s="65">
        <v>40</v>
      </c>
      <c r="J88" s="65">
        <v>612792</v>
      </c>
      <c r="K88" s="65">
        <v>32</v>
      </c>
      <c r="L88" s="65">
        <v>1011616</v>
      </c>
      <c r="M88" s="65">
        <v>568775</v>
      </c>
      <c r="N88" s="65">
        <v>277</v>
      </c>
      <c r="O88" s="274">
        <v>149</v>
      </c>
      <c r="P88" s="65">
        <v>25</v>
      </c>
      <c r="Q88" s="65">
        <v>9794827</v>
      </c>
      <c r="R88" s="274">
        <v>7343688</v>
      </c>
      <c r="S88" s="274">
        <v>1905327</v>
      </c>
      <c r="T88" s="65">
        <v>2893</v>
      </c>
      <c r="U88" s="65">
        <v>26166265</v>
      </c>
      <c r="V88" s="65">
        <v>1245</v>
      </c>
      <c r="W88" s="65">
        <v>38441762</v>
      </c>
      <c r="X88" s="65">
        <f t="shared" si="25"/>
        <v>-46</v>
      </c>
      <c r="Y88" s="10">
        <f t="shared" si="27"/>
        <v>-0.14241486068111456</v>
      </c>
      <c r="Z88" s="65">
        <f t="shared" si="26"/>
        <v>-1232396</v>
      </c>
      <c r="AA88" s="10">
        <f t="shared" si="24"/>
        <v>-0.11175941576587324</v>
      </c>
    </row>
    <row r="89" spans="1:27" x14ac:dyDescent="0.25">
      <c r="A89" s="9" t="s">
        <v>62</v>
      </c>
      <c r="B89" s="65">
        <v>0</v>
      </c>
      <c r="C89" s="65">
        <v>0</v>
      </c>
      <c r="D89" s="65">
        <v>17</v>
      </c>
      <c r="E89" s="65">
        <v>1</v>
      </c>
      <c r="F89" s="65">
        <v>413</v>
      </c>
      <c r="G89" s="65">
        <v>0</v>
      </c>
      <c r="H89" s="65">
        <v>0</v>
      </c>
      <c r="I89" s="65">
        <v>0</v>
      </c>
      <c r="J89" s="65">
        <v>0</v>
      </c>
      <c r="K89" s="65">
        <v>0</v>
      </c>
      <c r="L89" s="65">
        <v>0</v>
      </c>
      <c r="M89" s="65">
        <v>0</v>
      </c>
      <c r="N89" s="65">
        <v>8</v>
      </c>
      <c r="O89" s="274">
        <v>0</v>
      </c>
      <c r="P89" s="65">
        <v>0</v>
      </c>
      <c r="Q89" s="65">
        <v>35445</v>
      </c>
      <c r="R89" s="274">
        <v>1185</v>
      </c>
      <c r="S89" s="274">
        <v>0</v>
      </c>
      <c r="T89" s="65">
        <v>7814</v>
      </c>
      <c r="U89" s="65">
        <v>19750102</v>
      </c>
      <c r="V89" s="65">
        <v>2186</v>
      </c>
      <c r="W89" s="65">
        <v>22500286</v>
      </c>
      <c r="X89" s="65">
        <f t="shared" si="25"/>
        <v>8</v>
      </c>
      <c r="Y89" s="10"/>
      <c r="Z89" s="65">
        <f t="shared" si="26"/>
        <v>35445</v>
      </c>
      <c r="AA89" s="10"/>
    </row>
    <row r="90" spans="1:27" x14ac:dyDescent="0.25">
      <c r="A90" s="9" t="s">
        <v>63</v>
      </c>
      <c r="B90" s="65">
        <v>979</v>
      </c>
      <c r="C90" s="65">
        <v>31030760</v>
      </c>
      <c r="D90" s="65">
        <v>349</v>
      </c>
      <c r="E90" s="65">
        <v>211</v>
      </c>
      <c r="F90" s="65">
        <v>7668977</v>
      </c>
      <c r="G90" s="65">
        <v>62</v>
      </c>
      <c r="H90" s="65">
        <v>177321</v>
      </c>
      <c r="I90" s="65">
        <v>106</v>
      </c>
      <c r="J90" s="65">
        <v>1812876</v>
      </c>
      <c r="K90" s="65">
        <v>105</v>
      </c>
      <c r="L90" s="65">
        <v>1740460</v>
      </c>
      <c r="M90" s="65">
        <v>1103332</v>
      </c>
      <c r="N90" s="65">
        <v>872</v>
      </c>
      <c r="O90" s="274">
        <v>479</v>
      </c>
      <c r="P90" s="65">
        <v>89</v>
      </c>
      <c r="Q90" s="65">
        <v>27740771</v>
      </c>
      <c r="R90" s="274">
        <v>22522038</v>
      </c>
      <c r="S90" s="274">
        <v>1456906</v>
      </c>
      <c r="T90" s="65">
        <v>5403</v>
      </c>
      <c r="U90" s="65">
        <v>47924086</v>
      </c>
      <c r="V90" s="65">
        <v>2726</v>
      </c>
      <c r="W90" s="65">
        <v>89826855</v>
      </c>
      <c r="X90" s="65">
        <f t="shared" si="25"/>
        <v>-107</v>
      </c>
      <c r="Y90" s="10">
        <f t="shared" si="27"/>
        <v>-0.10929519918283963</v>
      </c>
      <c r="Z90" s="65">
        <f t="shared" si="26"/>
        <v>-3289989</v>
      </c>
      <c r="AA90" s="10">
        <f t="shared" si="24"/>
        <v>-0.10602347477148481</v>
      </c>
    </row>
    <row r="91" spans="1:27" x14ac:dyDescent="0.25">
      <c r="A91" s="9" t="s">
        <v>63</v>
      </c>
      <c r="B91" s="65">
        <v>0</v>
      </c>
      <c r="C91" s="65">
        <v>0</v>
      </c>
      <c r="D91" s="65">
        <v>53</v>
      </c>
      <c r="E91" s="65">
        <v>0</v>
      </c>
      <c r="F91" s="65">
        <v>0</v>
      </c>
      <c r="G91" s="65">
        <v>2</v>
      </c>
      <c r="H91" s="65">
        <v>0</v>
      </c>
      <c r="I91" s="65">
        <v>0</v>
      </c>
      <c r="J91" s="65">
        <v>0</v>
      </c>
      <c r="K91" s="65">
        <v>0</v>
      </c>
      <c r="L91" s="65">
        <v>0</v>
      </c>
      <c r="M91" s="65">
        <v>0</v>
      </c>
      <c r="N91" s="65">
        <v>24</v>
      </c>
      <c r="O91" s="274">
        <v>9</v>
      </c>
      <c r="P91" s="65">
        <v>0</v>
      </c>
      <c r="Q91" s="65">
        <v>166816</v>
      </c>
      <c r="R91" s="274">
        <v>70538</v>
      </c>
      <c r="S91" s="274">
        <v>0</v>
      </c>
      <c r="T91" s="65">
        <v>13982</v>
      </c>
      <c r="U91" s="65">
        <v>33983050</v>
      </c>
      <c r="V91" s="65">
        <v>4196</v>
      </c>
      <c r="W91" s="65">
        <v>40905170</v>
      </c>
      <c r="X91" s="65">
        <f t="shared" si="25"/>
        <v>24</v>
      </c>
      <c r="Y91" s="10"/>
      <c r="Z91" s="65">
        <f t="shared" si="26"/>
        <v>166816</v>
      </c>
      <c r="AA91" s="10"/>
    </row>
    <row r="92" spans="1:27" x14ac:dyDescent="0.25">
      <c r="A92" s="9" t="s">
        <v>64</v>
      </c>
      <c r="B92" s="65">
        <v>992</v>
      </c>
      <c r="C92" s="65">
        <v>31835979</v>
      </c>
      <c r="D92" s="65">
        <v>460</v>
      </c>
      <c r="E92" s="65">
        <v>214</v>
      </c>
      <c r="F92" s="65">
        <v>3852099</v>
      </c>
      <c r="G92" s="65">
        <v>115</v>
      </c>
      <c r="H92" s="65">
        <v>285216</v>
      </c>
      <c r="I92" s="65">
        <v>132</v>
      </c>
      <c r="J92" s="65">
        <v>5725444</v>
      </c>
      <c r="K92" s="65">
        <v>92</v>
      </c>
      <c r="L92" s="65">
        <v>577400</v>
      </c>
      <c r="M92" s="65">
        <v>179607</v>
      </c>
      <c r="N92" s="65">
        <v>905</v>
      </c>
      <c r="O92" s="274">
        <v>519</v>
      </c>
      <c r="P92" s="65">
        <v>110</v>
      </c>
      <c r="Q92" s="65">
        <v>29360188</v>
      </c>
      <c r="R92" s="274">
        <v>22629898</v>
      </c>
      <c r="S92" s="274">
        <v>2335564</v>
      </c>
      <c r="T92" s="65">
        <v>6238</v>
      </c>
      <c r="U92" s="65">
        <v>57927064</v>
      </c>
      <c r="V92" s="65">
        <v>2822</v>
      </c>
      <c r="W92" s="65">
        <v>97336455</v>
      </c>
      <c r="X92" s="65">
        <f t="shared" si="25"/>
        <v>-87</v>
      </c>
      <c r="Y92" s="10">
        <f t="shared" si="27"/>
        <v>-8.7701612903225812E-2</v>
      </c>
      <c r="Z92" s="65">
        <f t="shared" si="26"/>
        <v>-2475791</v>
      </c>
      <c r="AA92" s="10">
        <f t="shared" si="24"/>
        <v>-7.7767076049396811E-2</v>
      </c>
    </row>
    <row r="93" spans="1:27" x14ac:dyDescent="0.25">
      <c r="A93" s="9" t="s">
        <v>64</v>
      </c>
      <c r="B93" s="65">
        <v>0</v>
      </c>
      <c r="C93" s="65">
        <v>0</v>
      </c>
      <c r="D93" s="65">
        <v>30</v>
      </c>
      <c r="E93" s="65">
        <v>1</v>
      </c>
      <c r="F93" s="65">
        <v>1976</v>
      </c>
      <c r="G93" s="65">
        <v>1</v>
      </c>
      <c r="H93" s="65">
        <v>0</v>
      </c>
      <c r="I93" s="65">
        <v>0</v>
      </c>
      <c r="J93" s="65">
        <v>0</v>
      </c>
      <c r="K93" s="65">
        <v>0</v>
      </c>
      <c r="L93" s="65">
        <v>0</v>
      </c>
      <c r="M93" s="65">
        <v>0</v>
      </c>
      <c r="N93" s="65">
        <v>23</v>
      </c>
      <c r="O93" s="274">
        <v>3</v>
      </c>
      <c r="P93" s="65">
        <v>0</v>
      </c>
      <c r="Q93" s="65">
        <v>125802</v>
      </c>
      <c r="R93" s="274">
        <v>34375</v>
      </c>
      <c r="S93" s="274">
        <v>0</v>
      </c>
      <c r="T93" s="65">
        <v>14714</v>
      </c>
      <c r="U93" s="65">
        <v>35998997</v>
      </c>
      <c r="V93" s="65">
        <v>4331</v>
      </c>
      <c r="W93" s="65">
        <v>50844248</v>
      </c>
      <c r="X93" s="65">
        <f t="shared" si="25"/>
        <v>23</v>
      </c>
      <c r="Y93" s="10"/>
      <c r="Z93" s="65">
        <f t="shared" si="26"/>
        <v>125802</v>
      </c>
      <c r="AA93" s="10"/>
    </row>
    <row r="94" spans="1:27" x14ac:dyDescent="0.25">
      <c r="A94" s="9" t="s">
        <v>65</v>
      </c>
      <c r="B94" s="65">
        <v>1509</v>
      </c>
      <c r="C94" s="65">
        <v>36037654</v>
      </c>
      <c r="D94" s="65">
        <v>576</v>
      </c>
      <c r="E94" s="65">
        <v>345</v>
      </c>
      <c r="F94" s="65">
        <v>2923651</v>
      </c>
      <c r="G94" s="65">
        <v>111</v>
      </c>
      <c r="H94" s="65">
        <v>327931</v>
      </c>
      <c r="I94" s="65">
        <v>187</v>
      </c>
      <c r="J94" s="65">
        <v>3320673</v>
      </c>
      <c r="K94" s="65">
        <v>149</v>
      </c>
      <c r="L94" s="65">
        <v>1322407</v>
      </c>
      <c r="M94" s="65">
        <v>1249109</v>
      </c>
      <c r="N94" s="65">
        <v>1281</v>
      </c>
      <c r="O94" s="274">
        <v>748</v>
      </c>
      <c r="P94" s="65">
        <v>175</v>
      </c>
      <c r="Q94" s="65">
        <v>33644576</v>
      </c>
      <c r="R94" s="274">
        <v>27835001</v>
      </c>
      <c r="S94" s="274">
        <v>1826148</v>
      </c>
      <c r="T94" s="65">
        <v>8011</v>
      </c>
      <c r="U94" s="65">
        <v>74617329</v>
      </c>
      <c r="V94" s="65">
        <v>4152</v>
      </c>
      <c r="W94" s="65">
        <v>128446451</v>
      </c>
      <c r="X94" s="65">
        <f t="shared" si="25"/>
        <v>-228</v>
      </c>
      <c r="Y94" s="10">
        <f t="shared" si="27"/>
        <v>-0.15109343936381708</v>
      </c>
      <c r="Z94" s="65">
        <f t="shared" si="26"/>
        <v>-2393078</v>
      </c>
      <c r="AA94" s="10">
        <f t="shared" si="24"/>
        <v>-6.6404933018114884E-2</v>
      </c>
    </row>
    <row r="95" spans="1:27" x14ac:dyDescent="0.25">
      <c r="A95" s="9" t="s">
        <v>65</v>
      </c>
      <c r="B95" s="65">
        <v>0</v>
      </c>
      <c r="C95" s="65">
        <v>0</v>
      </c>
      <c r="D95" s="65">
        <v>45</v>
      </c>
      <c r="E95" s="65">
        <v>1</v>
      </c>
      <c r="F95" s="65">
        <v>2876</v>
      </c>
      <c r="G95" s="65">
        <v>3</v>
      </c>
      <c r="H95" s="65">
        <v>0</v>
      </c>
      <c r="I95" s="65">
        <v>0</v>
      </c>
      <c r="J95" s="65">
        <v>0</v>
      </c>
      <c r="K95" s="65">
        <v>0</v>
      </c>
      <c r="L95" s="65">
        <v>0</v>
      </c>
      <c r="M95" s="65">
        <v>0</v>
      </c>
      <c r="N95" s="65">
        <v>38</v>
      </c>
      <c r="O95" s="274">
        <v>11</v>
      </c>
      <c r="P95" s="65">
        <v>1</v>
      </c>
      <c r="Q95" s="65">
        <v>226717</v>
      </c>
      <c r="R95" s="274">
        <v>83829</v>
      </c>
      <c r="S95" s="274">
        <v>1000</v>
      </c>
      <c r="T95" s="65">
        <v>20895</v>
      </c>
      <c r="U95" s="65">
        <v>51178804</v>
      </c>
      <c r="V95" s="65">
        <v>5810</v>
      </c>
      <c r="W95" s="65">
        <v>63583847</v>
      </c>
      <c r="X95" s="65">
        <f t="shared" si="25"/>
        <v>38</v>
      </c>
      <c r="Y95" s="10"/>
      <c r="Z95" s="65">
        <f t="shared" si="26"/>
        <v>226717</v>
      </c>
      <c r="AA95" s="10"/>
    </row>
    <row r="96" spans="1:27" x14ac:dyDescent="0.25">
      <c r="A96" s="9" t="s">
        <v>66</v>
      </c>
      <c r="B96" s="65">
        <v>2710</v>
      </c>
      <c r="C96" s="65">
        <v>70167260</v>
      </c>
      <c r="D96" s="65">
        <v>1297</v>
      </c>
      <c r="E96" s="65">
        <v>683</v>
      </c>
      <c r="F96" s="65">
        <v>7144135</v>
      </c>
      <c r="G96" s="65">
        <v>260</v>
      </c>
      <c r="H96" s="65">
        <v>778358</v>
      </c>
      <c r="I96" s="65">
        <v>274</v>
      </c>
      <c r="J96" s="65">
        <v>4096530</v>
      </c>
      <c r="K96" s="65">
        <v>248</v>
      </c>
      <c r="L96" s="65">
        <v>3243037</v>
      </c>
      <c r="M96" s="65">
        <v>2540345</v>
      </c>
      <c r="N96" s="65">
        <v>2535</v>
      </c>
      <c r="O96" s="274">
        <v>1414</v>
      </c>
      <c r="P96" s="65">
        <v>281</v>
      </c>
      <c r="Q96" s="65">
        <v>67156873</v>
      </c>
      <c r="R96" s="274">
        <v>50564905</v>
      </c>
      <c r="S96" s="274">
        <v>4152804</v>
      </c>
      <c r="T96" s="65">
        <v>13195</v>
      </c>
      <c r="U96" s="65">
        <v>142881102</v>
      </c>
      <c r="V96" s="65">
        <v>7600</v>
      </c>
      <c r="W96" s="65">
        <v>217274632</v>
      </c>
      <c r="X96" s="65">
        <f t="shared" si="25"/>
        <v>-175</v>
      </c>
      <c r="Y96" s="10">
        <f t="shared" si="27"/>
        <v>-6.4575645756457564E-2</v>
      </c>
      <c r="Z96" s="65">
        <f t="shared" si="26"/>
        <v>-3010387</v>
      </c>
      <c r="AA96" s="10">
        <f t="shared" si="24"/>
        <v>-4.2903014881869407E-2</v>
      </c>
    </row>
    <row r="97" spans="1:27" x14ac:dyDescent="0.25">
      <c r="A97" s="9" t="s">
        <v>66</v>
      </c>
      <c r="B97" s="65">
        <v>0</v>
      </c>
      <c r="C97" s="65">
        <v>0</v>
      </c>
      <c r="D97" s="65">
        <v>169</v>
      </c>
      <c r="E97" s="65">
        <v>7</v>
      </c>
      <c r="F97" s="65">
        <v>7506</v>
      </c>
      <c r="G97" s="65">
        <v>35</v>
      </c>
      <c r="H97" s="65">
        <v>0</v>
      </c>
      <c r="I97" s="65">
        <v>0</v>
      </c>
      <c r="J97" s="65">
        <v>0</v>
      </c>
      <c r="K97" s="65">
        <v>1</v>
      </c>
      <c r="L97" s="65">
        <v>0</v>
      </c>
      <c r="M97" s="65">
        <v>1921</v>
      </c>
      <c r="N97" s="65">
        <v>124</v>
      </c>
      <c r="O97" s="274">
        <v>23</v>
      </c>
      <c r="P97" s="65">
        <v>3</v>
      </c>
      <c r="Q97" s="65">
        <v>939227</v>
      </c>
      <c r="R97" s="274">
        <v>212620</v>
      </c>
      <c r="S97" s="274">
        <v>4551</v>
      </c>
      <c r="T97" s="65">
        <v>30576</v>
      </c>
      <c r="U97" s="65">
        <v>87126212</v>
      </c>
      <c r="V97" s="65">
        <v>9955</v>
      </c>
      <c r="W97" s="65">
        <v>108576969</v>
      </c>
      <c r="X97" s="65">
        <f t="shared" si="25"/>
        <v>124</v>
      </c>
      <c r="Y97" s="10"/>
      <c r="Z97" s="65">
        <f t="shared" si="26"/>
        <v>939227</v>
      </c>
      <c r="AA97" s="10"/>
    </row>
    <row r="98" spans="1:27" x14ac:dyDescent="0.25">
      <c r="A98" s="9" t="s">
        <v>67</v>
      </c>
      <c r="B98" s="65">
        <v>483</v>
      </c>
      <c r="C98" s="65">
        <v>15493980</v>
      </c>
      <c r="D98" s="65">
        <v>207</v>
      </c>
      <c r="E98" s="65">
        <v>111</v>
      </c>
      <c r="F98" s="65">
        <v>831375</v>
      </c>
      <c r="G98" s="65">
        <v>29</v>
      </c>
      <c r="H98" s="65">
        <v>111851</v>
      </c>
      <c r="I98" s="65">
        <v>65</v>
      </c>
      <c r="J98" s="65">
        <v>1062714</v>
      </c>
      <c r="K98" s="65">
        <v>57</v>
      </c>
      <c r="L98" s="65">
        <v>1151006</v>
      </c>
      <c r="M98" s="65">
        <v>309603</v>
      </c>
      <c r="N98" s="65">
        <v>420</v>
      </c>
      <c r="O98" s="274">
        <v>279</v>
      </c>
      <c r="P98" s="65">
        <v>81</v>
      </c>
      <c r="Q98" s="65">
        <v>13419202</v>
      </c>
      <c r="R98" s="274">
        <v>11793800</v>
      </c>
      <c r="S98" s="274">
        <v>1255464</v>
      </c>
      <c r="T98" s="65">
        <v>3481</v>
      </c>
      <c r="U98" s="65">
        <v>39455895</v>
      </c>
      <c r="V98" s="65">
        <v>1508</v>
      </c>
      <c r="W98" s="65">
        <v>53791891</v>
      </c>
      <c r="X98" s="65">
        <f t="shared" si="25"/>
        <v>-63</v>
      </c>
      <c r="Y98" s="10">
        <f t="shared" si="27"/>
        <v>-0.13043478260869565</v>
      </c>
      <c r="Z98" s="65">
        <f t="shared" si="26"/>
        <v>-2074778</v>
      </c>
      <c r="AA98" s="10">
        <f t="shared" si="24"/>
        <v>-0.13390865355447729</v>
      </c>
    </row>
    <row r="99" spans="1:27" x14ac:dyDescent="0.25">
      <c r="A99" s="9" t="s">
        <v>67</v>
      </c>
      <c r="B99" s="65">
        <v>0</v>
      </c>
      <c r="C99" s="65">
        <v>0</v>
      </c>
      <c r="D99" s="65">
        <v>17</v>
      </c>
      <c r="E99" s="65">
        <v>1</v>
      </c>
      <c r="F99" s="65">
        <v>305</v>
      </c>
      <c r="G99" s="65">
        <v>1</v>
      </c>
      <c r="H99" s="65">
        <v>0</v>
      </c>
      <c r="I99" s="65">
        <v>0</v>
      </c>
      <c r="J99" s="65">
        <v>0</v>
      </c>
      <c r="K99" s="65">
        <v>1</v>
      </c>
      <c r="L99" s="65">
        <v>0</v>
      </c>
      <c r="M99" s="65">
        <v>0</v>
      </c>
      <c r="N99" s="65">
        <v>14</v>
      </c>
      <c r="O99" s="274">
        <v>6</v>
      </c>
      <c r="P99" s="65">
        <v>1</v>
      </c>
      <c r="Q99" s="65">
        <v>54847</v>
      </c>
      <c r="R99" s="274">
        <v>31312</v>
      </c>
      <c r="S99" s="274">
        <v>7866</v>
      </c>
      <c r="T99" s="65">
        <v>8132</v>
      </c>
      <c r="U99" s="65">
        <v>21288354</v>
      </c>
      <c r="V99" s="65">
        <v>2338</v>
      </c>
      <c r="W99" s="65">
        <v>33501732</v>
      </c>
      <c r="X99" s="65">
        <f t="shared" si="25"/>
        <v>14</v>
      </c>
      <c r="Y99" s="10"/>
      <c r="Z99" s="65">
        <f t="shared" si="26"/>
        <v>54847</v>
      </c>
      <c r="AA99" s="10"/>
    </row>
    <row r="100" spans="1:27" x14ac:dyDescent="0.25">
      <c r="A100" s="9" t="s">
        <v>68</v>
      </c>
      <c r="B100" s="65">
        <v>614</v>
      </c>
      <c r="C100" s="65">
        <v>20739154</v>
      </c>
      <c r="D100" s="65">
        <v>280</v>
      </c>
      <c r="E100" s="65">
        <v>144</v>
      </c>
      <c r="F100" s="65">
        <v>2790978</v>
      </c>
      <c r="G100" s="65">
        <v>46</v>
      </c>
      <c r="H100" s="65">
        <v>184022</v>
      </c>
      <c r="I100" s="65">
        <v>89</v>
      </c>
      <c r="J100" s="65">
        <v>1812226</v>
      </c>
      <c r="K100" s="65">
        <v>77</v>
      </c>
      <c r="L100" s="65">
        <v>2170713</v>
      </c>
      <c r="M100" s="65">
        <v>1480005</v>
      </c>
      <c r="N100" s="65">
        <v>534</v>
      </c>
      <c r="O100" s="274">
        <v>310</v>
      </c>
      <c r="P100" s="65">
        <v>67</v>
      </c>
      <c r="Q100" s="65">
        <v>19040401</v>
      </c>
      <c r="R100" s="274">
        <v>14620854</v>
      </c>
      <c r="S100" s="274">
        <v>292244</v>
      </c>
      <c r="T100" s="65">
        <v>4190</v>
      </c>
      <c r="U100" s="65">
        <v>52216716</v>
      </c>
      <c r="V100" s="65">
        <v>2031</v>
      </c>
      <c r="W100" s="65">
        <v>75244642</v>
      </c>
      <c r="X100" s="65">
        <f t="shared" si="25"/>
        <v>-80</v>
      </c>
      <c r="Y100" s="10">
        <f t="shared" si="27"/>
        <v>-0.13029315960912052</v>
      </c>
      <c r="Z100" s="65">
        <f t="shared" si="26"/>
        <v>-1698753</v>
      </c>
      <c r="AA100" s="10">
        <f t="shared" si="24"/>
        <v>-8.1910428940351179E-2</v>
      </c>
    </row>
    <row r="101" spans="1:27" x14ac:dyDescent="0.25">
      <c r="A101" s="9" t="s">
        <v>68</v>
      </c>
      <c r="B101" s="65">
        <v>0</v>
      </c>
      <c r="C101" s="65">
        <v>0</v>
      </c>
      <c r="D101" s="65">
        <v>15</v>
      </c>
      <c r="E101" s="65">
        <v>0</v>
      </c>
      <c r="F101" s="65">
        <v>0</v>
      </c>
      <c r="G101" s="65">
        <v>1</v>
      </c>
      <c r="H101" s="65">
        <v>0</v>
      </c>
      <c r="I101" s="65">
        <v>0</v>
      </c>
      <c r="J101" s="65">
        <v>0</v>
      </c>
      <c r="K101" s="65">
        <v>1</v>
      </c>
      <c r="L101" s="65">
        <v>0</v>
      </c>
      <c r="M101" s="65">
        <v>0</v>
      </c>
      <c r="N101" s="65">
        <v>13</v>
      </c>
      <c r="O101" s="274">
        <v>4</v>
      </c>
      <c r="P101" s="65">
        <v>0</v>
      </c>
      <c r="Q101" s="65">
        <v>81245</v>
      </c>
      <c r="R101" s="274">
        <v>21706</v>
      </c>
      <c r="S101" s="274">
        <v>211</v>
      </c>
      <c r="T101" s="65">
        <v>10825</v>
      </c>
      <c r="U101" s="65">
        <v>28104021</v>
      </c>
      <c r="V101" s="65">
        <v>2972</v>
      </c>
      <c r="W101" s="65">
        <v>49661971</v>
      </c>
      <c r="X101" s="65">
        <f t="shared" si="25"/>
        <v>13</v>
      </c>
      <c r="Y101" s="10"/>
      <c r="Z101" s="65">
        <f t="shared" si="26"/>
        <v>81245</v>
      </c>
      <c r="AA101" s="10"/>
    </row>
    <row r="102" spans="1:27" x14ac:dyDescent="0.25">
      <c r="A102" s="9" t="s">
        <v>69</v>
      </c>
      <c r="B102" s="65">
        <v>507</v>
      </c>
      <c r="C102" s="65">
        <v>21771515</v>
      </c>
      <c r="D102" s="65">
        <v>222</v>
      </c>
      <c r="E102" s="65">
        <v>135</v>
      </c>
      <c r="F102" s="65">
        <v>3568698</v>
      </c>
      <c r="G102" s="65">
        <v>38</v>
      </c>
      <c r="H102" s="65">
        <v>73256</v>
      </c>
      <c r="I102" s="65">
        <v>74</v>
      </c>
      <c r="J102" s="65">
        <v>1078932</v>
      </c>
      <c r="K102" s="65">
        <v>51</v>
      </c>
      <c r="L102" s="65">
        <v>1000487</v>
      </c>
      <c r="M102" s="65">
        <v>264872</v>
      </c>
      <c r="N102" s="65">
        <v>430</v>
      </c>
      <c r="O102" s="274">
        <v>280</v>
      </c>
      <c r="P102" s="65">
        <v>79</v>
      </c>
      <c r="Q102" s="65">
        <v>20491284</v>
      </c>
      <c r="R102" s="274">
        <v>15801229</v>
      </c>
      <c r="S102" s="274">
        <v>733639</v>
      </c>
      <c r="T102" s="65">
        <v>3974</v>
      </c>
      <c r="U102" s="65">
        <v>49480868</v>
      </c>
      <c r="V102" s="65">
        <v>1825</v>
      </c>
      <c r="W102" s="65">
        <v>81946264</v>
      </c>
      <c r="X102" s="65">
        <f t="shared" si="25"/>
        <v>-77</v>
      </c>
      <c r="Y102" s="10">
        <f t="shared" si="27"/>
        <v>-0.15187376725838264</v>
      </c>
      <c r="Z102" s="65">
        <f t="shared" si="26"/>
        <v>-1280231</v>
      </c>
      <c r="AA102" s="10">
        <f t="shared" si="24"/>
        <v>-5.880302771763931E-2</v>
      </c>
    </row>
    <row r="103" spans="1:27" x14ac:dyDescent="0.25">
      <c r="A103" s="9" t="s">
        <v>69</v>
      </c>
      <c r="B103" s="65">
        <v>0</v>
      </c>
      <c r="C103" s="65">
        <v>0</v>
      </c>
      <c r="D103" s="65">
        <v>15</v>
      </c>
      <c r="E103" s="65">
        <v>1</v>
      </c>
      <c r="F103" s="65">
        <v>4079</v>
      </c>
      <c r="G103" s="65">
        <v>0</v>
      </c>
      <c r="H103" s="65">
        <v>0</v>
      </c>
      <c r="I103" s="65">
        <v>0</v>
      </c>
      <c r="J103" s="65">
        <v>0</v>
      </c>
      <c r="K103" s="65">
        <v>0</v>
      </c>
      <c r="L103" s="65">
        <v>0</v>
      </c>
      <c r="M103" s="65">
        <v>0</v>
      </c>
      <c r="N103" s="65">
        <v>14</v>
      </c>
      <c r="O103" s="274">
        <v>8</v>
      </c>
      <c r="P103" s="65">
        <v>0</v>
      </c>
      <c r="Q103" s="65">
        <v>87446</v>
      </c>
      <c r="R103" s="274">
        <v>69220</v>
      </c>
      <c r="S103" s="274">
        <v>0</v>
      </c>
      <c r="T103" s="65">
        <v>10684</v>
      </c>
      <c r="U103" s="65">
        <v>24941964</v>
      </c>
      <c r="V103" s="65">
        <v>2736</v>
      </c>
      <c r="W103" s="65">
        <v>33080236</v>
      </c>
      <c r="X103" s="65">
        <f t="shared" si="25"/>
        <v>14</v>
      </c>
      <c r="Y103" s="10"/>
      <c r="Z103" s="65">
        <f t="shared" si="26"/>
        <v>87446</v>
      </c>
      <c r="AA103" s="10"/>
    </row>
    <row r="104" spans="1:27" x14ac:dyDescent="0.25">
      <c r="A104" s="9" t="s">
        <v>70</v>
      </c>
      <c r="B104" s="65">
        <v>807</v>
      </c>
      <c r="C104" s="65">
        <v>22205238</v>
      </c>
      <c r="D104" s="65">
        <v>374</v>
      </c>
      <c r="E104" s="65">
        <v>250</v>
      </c>
      <c r="F104" s="65">
        <v>2647121</v>
      </c>
      <c r="G104" s="65">
        <v>67</v>
      </c>
      <c r="H104" s="65">
        <v>764966</v>
      </c>
      <c r="I104" s="65">
        <v>132</v>
      </c>
      <c r="J104" s="65">
        <v>1654470</v>
      </c>
      <c r="K104" s="65">
        <v>96</v>
      </c>
      <c r="L104" s="65">
        <v>977278</v>
      </c>
      <c r="M104" s="65">
        <v>770690</v>
      </c>
      <c r="N104" s="65">
        <v>654</v>
      </c>
      <c r="O104" s="274">
        <v>468</v>
      </c>
      <c r="P104" s="65">
        <v>103</v>
      </c>
      <c r="Q104" s="65">
        <v>20841933</v>
      </c>
      <c r="R104" s="274">
        <v>16884214</v>
      </c>
      <c r="S104" s="274">
        <v>942563</v>
      </c>
      <c r="T104" s="65">
        <v>3922</v>
      </c>
      <c r="U104" s="65">
        <v>44327615</v>
      </c>
      <c r="V104" s="65">
        <v>2193</v>
      </c>
      <c r="W104" s="65">
        <v>66164005</v>
      </c>
      <c r="X104" s="65">
        <f t="shared" si="25"/>
        <v>-153</v>
      </c>
      <c r="Y104" s="10">
        <f t="shared" si="27"/>
        <v>-0.1895910780669145</v>
      </c>
      <c r="Z104" s="65">
        <f t="shared" si="26"/>
        <v>-1363305</v>
      </c>
      <c r="AA104" s="10">
        <f t="shared" si="24"/>
        <v>-6.1395649080635842E-2</v>
      </c>
    </row>
    <row r="105" spans="1:27" x14ac:dyDescent="0.25">
      <c r="A105" s="9" t="s">
        <v>70</v>
      </c>
      <c r="B105" s="65">
        <v>3</v>
      </c>
      <c r="C105" s="65">
        <v>20250</v>
      </c>
      <c r="D105" s="65">
        <v>25</v>
      </c>
      <c r="E105" s="65">
        <v>2</v>
      </c>
      <c r="F105" s="65">
        <v>8775</v>
      </c>
      <c r="G105" s="65">
        <v>4</v>
      </c>
      <c r="H105" s="65">
        <v>0</v>
      </c>
      <c r="I105" s="65">
        <v>0</v>
      </c>
      <c r="J105" s="65">
        <v>0</v>
      </c>
      <c r="K105" s="65">
        <v>0</v>
      </c>
      <c r="L105" s="65">
        <v>0</v>
      </c>
      <c r="M105" s="65">
        <v>0</v>
      </c>
      <c r="N105" s="65">
        <v>18</v>
      </c>
      <c r="O105" s="274">
        <v>13</v>
      </c>
      <c r="P105" s="65">
        <v>1</v>
      </c>
      <c r="Q105" s="65">
        <v>119550</v>
      </c>
      <c r="R105" s="274">
        <v>74833</v>
      </c>
      <c r="S105" s="274">
        <v>6629</v>
      </c>
      <c r="T105" s="65">
        <v>8629</v>
      </c>
      <c r="U105" s="65">
        <v>23708607</v>
      </c>
      <c r="V105" s="65">
        <v>2734</v>
      </c>
      <c r="W105" s="65">
        <v>29750142</v>
      </c>
      <c r="X105" s="65">
        <f t="shared" ref="X105:X106" si="36">+N105-B105</f>
        <v>15</v>
      </c>
      <c r="Y105" s="10"/>
      <c r="Z105" s="65">
        <f t="shared" ref="Z105:Z106" si="37">+Q105-C105</f>
        <v>99300</v>
      </c>
      <c r="AA105" s="10"/>
    </row>
    <row r="106" spans="1:27" x14ac:dyDescent="0.25">
      <c r="A106" s="9" t="s">
        <v>264</v>
      </c>
      <c r="B106" s="65">
        <f>SUM(B88:B105)</f>
        <v>8927</v>
      </c>
      <c r="C106" s="65">
        <f t="shared" ref="C106:W106" si="38">SUM(C88:C105)</f>
        <v>260329013</v>
      </c>
      <c r="D106" s="65">
        <f t="shared" si="38"/>
        <v>4269</v>
      </c>
      <c r="E106" s="65">
        <f t="shared" si="38"/>
        <v>2172</v>
      </c>
      <c r="F106" s="65">
        <f t="shared" si="38"/>
        <v>32196528</v>
      </c>
      <c r="G106" s="65">
        <f t="shared" si="38"/>
        <v>801</v>
      </c>
      <c r="H106" s="65">
        <f t="shared" si="38"/>
        <v>2877274</v>
      </c>
      <c r="I106" s="65">
        <f t="shared" si="38"/>
        <v>1099</v>
      </c>
      <c r="J106" s="65">
        <f t="shared" si="38"/>
        <v>21176657</v>
      </c>
      <c r="K106" s="65">
        <f t="shared" si="38"/>
        <v>910</v>
      </c>
      <c r="L106" s="65">
        <f t="shared" si="38"/>
        <v>13194404</v>
      </c>
      <c r="M106" s="65">
        <f t="shared" si="38"/>
        <v>8468259</v>
      </c>
      <c r="N106" s="65">
        <f t="shared" si="38"/>
        <v>8184</v>
      </c>
      <c r="O106" s="274">
        <f t="shared" si="38"/>
        <v>4723</v>
      </c>
      <c r="P106" s="65">
        <f t="shared" si="38"/>
        <v>1016</v>
      </c>
      <c r="Q106" s="65">
        <f t="shared" si="38"/>
        <v>243327150</v>
      </c>
      <c r="R106" s="274">
        <f t="shared" si="38"/>
        <v>190595245</v>
      </c>
      <c r="S106" s="274">
        <f t="shared" si="38"/>
        <v>14920916</v>
      </c>
      <c r="T106" s="65">
        <f t="shared" si="38"/>
        <v>177558</v>
      </c>
      <c r="U106" s="65">
        <f t="shared" si="38"/>
        <v>861077051</v>
      </c>
      <c r="V106" s="65">
        <f t="shared" si="38"/>
        <v>63360</v>
      </c>
      <c r="W106" s="65">
        <f t="shared" si="38"/>
        <v>1280877558</v>
      </c>
      <c r="X106" s="65">
        <f t="shared" si="36"/>
        <v>-743</v>
      </c>
      <c r="Y106" s="10">
        <f t="shared" ref="Y106" si="39">+X106/B106</f>
        <v>-8.3230648594152565E-2</v>
      </c>
      <c r="Z106" s="65">
        <f t="shared" si="37"/>
        <v>-17001863</v>
      </c>
      <c r="AA106" s="10">
        <f t="shared" si="24"/>
        <v>-6.5309136327421177E-2</v>
      </c>
    </row>
    <row r="107" spans="1:27" x14ac:dyDescent="0.25">
      <c r="A107" s="9" t="s">
        <v>71</v>
      </c>
      <c r="B107" s="65">
        <v>736</v>
      </c>
      <c r="C107" s="65">
        <v>28234080</v>
      </c>
      <c r="D107" s="65">
        <v>333</v>
      </c>
      <c r="E107" s="65">
        <v>176</v>
      </c>
      <c r="F107" s="65">
        <v>4163252</v>
      </c>
      <c r="G107" s="65">
        <v>57</v>
      </c>
      <c r="H107" s="65">
        <v>112530</v>
      </c>
      <c r="I107" s="65">
        <v>86</v>
      </c>
      <c r="J107" s="65">
        <v>1518386</v>
      </c>
      <c r="K107" s="65">
        <v>94</v>
      </c>
      <c r="L107" s="65">
        <v>1928650</v>
      </c>
      <c r="M107" s="65">
        <v>589768</v>
      </c>
      <c r="N107" s="65">
        <v>651</v>
      </c>
      <c r="O107" s="274">
        <v>415</v>
      </c>
      <c r="P107" s="65">
        <v>122</v>
      </c>
      <c r="Q107" s="65">
        <v>20907898</v>
      </c>
      <c r="R107" s="274">
        <v>16965588</v>
      </c>
      <c r="S107" s="274">
        <v>2344241</v>
      </c>
      <c r="T107" s="65">
        <v>4092</v>
      </c>
      <c r="U107" s="65">
        <v>51016260</v>
      </c>
      <c r="V107" s="65">
        <v>2077</v>
      </c>
      <c r="W107" s="65">
        <v>72756091</v>
      </c>
      <c r="X107" s="65">
        <f t="shared" si="25"/>
        <v>-85</v>
      </c>
      <c r="Y107" s="10">
        <f t="shared" si="27"/>
        <v>-0.11548913043478261</v>
      </c>
      <c r="Z107" s="65">
        <f t="shared" si="26"/>
        <v>-7326182</v>
      </c>
      <c r="AA107" s="10">
        <f t="shared" si="24"/>
        <v>-0.25948010347778289</v>
      </c>
    </row>
    <row r="108" spans="1:27" x14ac:dyDescent="0.25">
      <c r="A108" s="9" t="s">
        <v>71</v>
      </c>
      <c r="B108" s="65">
        <v>1</v>
      </c>
      <c r="C108" s="65">
        <v>1300</v>
      </c>
      <c r="D108" s="65">
        <v>15</v>
      </c>
      <c r="E108" s="65">
        <v>0</v>
      </c>
      <c r="F108" s="65">
        <v>0</v>
      </c>
      <c r="G108" s="65">
        <v>2</v>
      </c>
      <c r="H108" s="65">
        <v>8000</v>
      </c>
      <c r="I108" s="65">
        <v>0</v>
      </c>
      <c r="J108" s="65">
        <v>0</v>
      </c>
      <c r="K108" s="65">
        <v>0</v>
      </c>
      <c r="L108" s="65">
        <v>0</v>
      </c>
      <c r="M108" s="65">
        <v>0</v>
      </c>
      <c r="N108" s="65">
        <v>13</v>
      </c>
      <c r="O108" s="274">
        <v>3</v>
      </c>
      <c r="P108" s="65">
        <v>0</v>
      </c>
      <c r="Q108" s="65">
        <v>64013</v>
      </c>
      <c r="R108" s="274">
        <v>12538</v>
      </c>
      <c r="S108" s="274">
        <v>0</v>
      </c>
      <c r="T108" s="65">
        <v>9205</v>
      </c>
      <c r="U108" s="65">
        <v>26673044</v>
      </c>
      <c r="V108" s="65">
        <v>2897</v>
      </c>
      <c r="W108" s="65">
        <v>39893887</v>
      </c>
      <c r="X108" s="65">
        <f t="shared" si="25"/>
        <v>12</v>
      </c>
      <c r="Y108" s="10"/>
      <c r="Z108" s="65">
        <f t="shared" si="26"/>
        <v>62713</v>
      </c>
      <c r="AA108" s="10"/>
    </row>
    <row r="109" spans="1:27" x14ac:dyDescent="0.25">
      <c r="A109" s="9" t="s">
        <v>72</v>
      </c>
      <c r="B109" s="65">
        <v>864</v>
      </c>
      <c r="C109" s="65">
        <v>33669037</v>
      </c>
      <c r="D109" s="65">
        <v>393</v>
      </c>
      <c r="E109" s="65">
        <v>196</v>
      </c>
      <c r="F109" s="65">
        <v>4259287</v>
      </c>
      <c r="G109" s="65">
        <v>70</v>
      </c>
      <c r="H109" s="65">
        <v>146271</v>
      </c>
      <c r="I109" s="65">
        <v>116</v>
      </c>
      <c r="J109" s="65">
        <v>2733333</v>
      </c>
      <c r="K109" s="65">
        <v>133</v>
      </c>
      <c r="L109" s="65">
        <v>1054129</v>
      </c>
      <c r="M109" s="65">
        <v>1128742</v>
      </c>
      <c r="N109" s="65">
        <v>741</v>
      </c>
      <c r="O109" s="274">
        <v>443</v>
      </c>
      <c r="P109" s="65">
        <v>102</v>
      </c>
      <c r="Q109" s="65">
        <v>30947267</v>
      </c>
      <c r="R109" s="274">
        <v>25469799</v>
      </c>
      <c r="S109" s="274">
        <v>3691790</v>
      </c>
      <c r="T109" s="65">
        <v>5559</v>
      </c>
      <c r="U109" s="65">
        <v>59257547</v>
      </c>
      <c r="V109" s="65">
        <v>2460</v>
      </c>
      <c r="W109" s="65">
        <v>91342874</v>
      </c>
      <c r="X109" s="65">
        <f t="shared" si="25"/>
        <v>-123</v>
      </c>
      <c r="Y109" s="10">
        <f t="shared" si="27"/>
        <v>-0.1423611111111111</v>
      </c>
      <c r="Z109" s="65">
        <f t="shared" si="26"/>
        <v>-2721770</v>
      </c>
      <c r="AA109" s="10">
        <f t="shared" si="24"/>
        <v>-8.0838961922195751E-2</v>
      </c>
    </row>
    <row r="110" spans="1:27" x14ac:dyDescent="0.25">
      <c r="A110" s="9" t="s">
        <v>72</v>
      </c>
      <c r="B110" s="65">
        <v>1</v>
      </c>
      <c r="C110" s="65">
        <v>179</v>
      </c>
      <c r="D110" s="65">
        <v>39</v>
      </c>
      <c r="E110" s="65">
        <v>2</v>
      </c>
      <c r="F110" s="65">
        <v>11668</v>
      </c>
      <c r="G110" s="65">
        <v>4</v>
      </c>
      <c r="H110" s="65">
        <v>6000</v>
      </c>
      <c r="I110" s="65">
        <v>0</v>
      </c>
      <c r="J110" s="65">
        <v>0</v>
      </c>
      <c r="K110" s="65">
        <v>0</v>
      </c>
      <c r="L110" s="65">
        <v>0</v>
      </c>
      <c r="M110" s="65">
        <v>0</v>
      </c>
      <c r="N110" s="65">
        <v>33</v>
      </c>
      <c r="O110" s="274">
        <v>8</v>
      </c>
      <c r="P110" s="65">
        <v>1</v>
      </c>
      <c r="Q110" s="65">
        <v>216611</v>
      </c>
      <c r="R110" s="274">
        <v>73303</v>
      </c>
      <c r="S110" s="274">
        <v>2550</v>
      </c>
      <c r="T110" s="65">
        <v>11963</v>
      </c>
      <c r="U110" s="65">
        <v>36070846</v>
      </c>
      <c r="V110" s="65">
        <v>3827</v>
      </c>
      <c r="W110" s="65">
        <v>38446595</v>
      </c>
      <c r="X110" s="65">
        <f t="shared" si="25"/>
        <v>32</v>
      </c>
      <c r="Y110" s="10"/>
      <c r="Z110" s="65">
        <f t="shared" si="26"/>
        <v>216432</v>
      </c>
      <c r="AA110" s="10"/>
    </row>
    <row r="111" spans="1:27" x14ac:dyDescent="0.25">
      <c r="A111" s="9" t="s">
        <v>73</v>
      </c>
      <c r="B111" s="65">
        <v>659</v>
      </c>
      <c r="C111" s="65">
        <v>22886671</v>
      </c>
      <c r="D111" s="65">
        <v>289</v>
      </c>
      <c r="E111" s="65">
        <v>190</v>
      </c>
      <c r="F111" s="65">
        <v>1256281</v>
      </c>
      <c r="G111" s="65">
        <v>45</v>
      </c>
      <c r="H111" s="65">
        <v>63313</v>
      </c>
      <c r="I111" s="65">
        <v>87</v>
      </c>
      <c r="J111" s="65">
        <v>1673985</v>
      </c>
      <c r="K111" s="65">
        <v>67</v>
      </c>
      <c r="L111" s="65">
        <v>471861</v>
      </c>
      <c r="M111" s="65">
        <v>268847</v>
      </c>
      <c r="N111" s="65">
        <v>561</v>
      </c>
      <c r="O111" s="274">
        <v>312</v>
      </c>
      <c r="P111" s="65">
        <v>80</v>
      </c>
      <c r="Q111" s="65">
        <v>21191108</v>
      </c>
      <c r="R111" s="274">
        <v>17812449</v>
      </c>
      <c r="S111" s="274">
        <v>1135872</v>
      </c>
      <c r="T111" s="65">
        <v>3968</v>
      </c>
      <c r="U111" s="65">
        <v>40766454</v>
      </c>
      <c r="V111" s="65">
        <v>2012</v>
      </c>
      <c r="W111" s="65">
        <v>65345567</v>
      </c>
      <c r="X111" s="65">
        <f t="shared" si="25"/>
        <v>-98</v>
      </c>
      <c r="Y111" s="10">
        <f t="shared" si="27"/>
        <v>-0.14871016691957512</v>
      </c>
      <c r="Z111" s="65">
        <f t="shared" si="26"/>
        <v>-1695563</v>
      </c>
      <c r="AA111" s="10">
        <f t="shared" si="24"/>
        <v>-7.4085173855122921E-2</v>
      </c>
    </row>
    <row r="112" spans="1:27" x14ac:dyDescent="0.25">
      <c r="A112" s="9" t="s">
        <v>73</v>
      </c>
      <c r="B112" s="65">
        <v>0</v>
      </c>
      <c r="C112" s="65">
        <v>0</v>
      </c>
      <c r="D112" s="65">
        <v>14</v>
      </c>
      <c r="E112" s="65">
        <v>1</v>
      </c>
      <c r="F112" s="65">
        <v>2303</v>
      </c>
      <c r="G112" s="65">
        <v>1</v>
      </c>
      <c r="H112" s="65">
        <v>0</v>
      </c>
      <c r="I112" s="65">
        <v>0</v>
      </c>
      <c r="J112" s="65">
        <v>0</v>
      </c>
      <c r="K112" s="65">
        <v>0</v>
      </c>
      <c r="L112" s="65">
        <v>0</v>
      </c>
      <c r="M112" s="65">
        <v>0</v>
      </c>
      <c r="N112" s="65">
        <v>12</v>
      </c>
      <c r="O112" s="274">
        <v>3</v>
      </c>
      <c r="P112" s="65">
        <v>0</v>
      </c>
      <c r="Q112" s="65">
        <v>61207</v>
      </c>
      <c r="R112" s="274">
        <v>22441</v>
      </c>
      <c r="S112" s="274">
        <v>0</v>
      </c>
      <c r="T112" s="65">
        <v>8398</v>
      </c>
      <c r="U112" s="65">
        <v>25305852</v>
      </c>
      <c r="V112" s="65">
        <v>2685</v>
      </c>
      <c r="W112" s="65">
        <v>36754474</v>
      </c>
      <c r="X112" s="65">
        <f t="shared" si="25"/>
        <v>12</v>
      </c>
      <c r="Y112" s="10"/>
      <c r="Z112" s="65">
        <f t="shared" si="26"/>
        <v>61207</v>
      </c>
      <c r="AA112" s="10"/>
    </row>
    <row r="113" spans="1:27 16380:16380" x14ac:dyDescent="0.25">
      <c r="A113" s="9" t="s">
        <v>74</v>
      </c>
      <c r="B113" s="65">
        <v>499</v>
      </c>
      <c r="C113" s="65">
        <v>18591697</v>
      </c>
      <c r="D113" s="65">
        <v>204</v>
      </c>
      <c r="E113" s="65">
        <v>123</v>
      </c>
      <c r="F113" s="65">
        <v>2502599</v>
      </c>
      <c r="G113" s="65">
        <v>40</v>
      </c>
      <c r="H113" s="65">
        <v>145455</v>
      </c>
      <c r="I113" s="65">
        <v>57</v>
      </c>
      <c r="J113" s="65">
        <v>961340</v>
      </c>
      <c r="K113" s="65">
        <v>43</v>
      </c>
      <c r="L113" s="65">
        <v>534982</v>
      </c>
      <c r="M113" s="65">
        <v>326875</v>
      </c>
      <c r="N113" s="65">
        <v>443</v>
      </c>
      <c r="O113" s="274">
        <v>296</v>
      </c>
      <c r="P113" s="65">
        <v>73</v>
      </c>
      <c r="Q113" s="65">
        <v>17527327</v>
      </c>
      <c r="R113" s="274">
        <v>14329933</v>
      </c>
      <c r="S113" s="274">
        <v>1540099</v>
      </c>
      <c r="T113" s="65">
        <v>2718</v>
      </c>
      <c r="U113" s="65">
        <v>30618293</v>
      </c>
      <c r="V113" s="65">
        <v>1445</v>
      </c>
      <c r="W113" s="65">
        <v>46405755</v>
      </c>
      <c r="X113" s="65">
        <f t="shared" si="25"/>
        <v>-56</v>
      </c>
      <c r="Y113" s="10">
        <f t="shared" si="27"/>
        <v>-0.11222444889779559</v>
      </c>
      <c r="Z113" s="65">
        <f t="shared" si="26"/>
        <v>-1064370</v>
      </c>
      <c r="AA113" s="10">
        <f t="shared" si="24"/>
        <v>-5.7249749713541478E-2</v>
      </c>
    </row>
    <row r="114" spans="1:27 16380:16380" x14ac:dyDescent="0.25">
      <c r="A114" s="9" t="s">
        <v>74</v>
      </c>
      <c r="B114" s="65">
        <v>0</v>
      </c>
      <c r="C114" s="65">
        <v>0</v>
      </c>
      <c r="D114" s="65">
        <v>8</v>
      </c>
      <c r="E114" s="65">
        <v>0</v>
      </c>
      <c r="F114" s="65">
        <v>0</v>
      </c>
      <c r="G114" s="65">
        <v>1</v>
      </c>
      <c r="H114" s="65">
        <v>1810</v>
      </c>
      <c r="I114" s="65">
        <v>0</v>
      </c>
      <c r="J114" s="65">
        <v>0</v>
      </c>
      <c r="K114" s="65">
        <v>0</v>
      </c>
      <c r="L114" s="65">
        <v>0</v>
      </c>
      <c r="M114" s="65">
        <v>0</v>
      </c>
      <c r="N114" s="65">
        <v>7</v>
      </c>
      <c r="O114" s="274">
        <v>2</v>
      </c>
      <c r="P114" s="65">
        <v>0</v>
      </c>
      <c r="Q114" s="65">
        <v>38187</v>
      </c>
      <c r="R114" s="274">
        <v>21056</v>
      </c>
      <c r="S114" s="274">
        <v>0</v>
      </c>
      <c r="T114" s="65">
        <v>5633</v>
      </c>
      <c r="U114" s="65">
        <v>13765192</v>
      </c>
      <c r="V114" s="65">
        <v>1836</v>
      </c>
      <c r="W114" s="65">
        <v>20290888</v>
      </c>
      <c r="X114" s="65">
        <f t="shared" si="25"/>
        <v>7</v>
      </c>
      <c r="Y114" s="10"/>
      <c r="Z114" s="65">
        <f t="shared" si="26"/>
        <v>38187</v>
      </c>
      <c r="AA114" s="10"/>
    </row>
    <row r="115" spans="1:27 16380:16380" x14ac:dyDescent="0.25">
      <c r="A115" s="9" t="s">
        <v>75</v>
      </c>
      <c r="B115" s="65">
        <v>361</v>
      </c>
      <c r="C115" s="65">
        <v>16615192</v>
      </c>
      <c r="D115" s="65">
        <v>179</v>
      </c>
      <c r="E115" s="65">
        <v>97</v>
      </c>
      <c r="F115" s="65">
        <v>1389428</v>
      </c>
      <c r="G115" s="65">
        <v>22</v>
      </c>
      <c r="H115" s="65">
        <v>31068</v>
      </c>
      <c r="I115" s="65">
        <v>46</v>
      </c>
      <c r="J115" s="65">
        <v>2411487</v>
      </c>
      <c r="K115" s="65">
        <v>24</v>
      </c>
      <c r="L115" s="65">
        <v>238663</v>
      </c>
      <c r="M115" s="65">
        <v>227487</v>
      </c>
      <c r="N115" s="65">
        <v>352</v>
      </c>
      <c r="O115" s="274">
        <v>242</v>
      </c>
      <c r="P115" s="65">
        <v>41</v>
      </c>
      <c r="Q115" s="65">
        <v>15468355</v>
      </c>
      <c r="R115" s="274">
        <v>12147753</v>
      </c>
      <c r="S115" s="274">
        <v>844434</v>
      </c>
      <c r="T115" s="65">
        <v>1831</v>
      </c>
      <c r="U115" s="65">
        <v>22197598</v>
      </c>
      <c r="V115" s="65">
        <v>960</v>
      </c>
      <c r="W115" s="65">
        <v>48484261</v>
      </c>
      <c r="X115" s="65">
        <f t="shared" si="25"/>
        <v>-9</v>
      </c>
      <c r="Y115" s="10">
        <f t="shared" si="27"/>
        <v>-2.4930747922437674E-2</v>
      </c>
      <c r="Z115" s="65">
        <f t="shared" si="26"/>
        <v>-1146837</v>
      </c>
      <c r="AA115" s="10">
        <f t="shared" si="24"/>
        <v>-6.9023397382347432E-2</v>
      </c>
    </row>
    <row r="116" spans="1:27 16380:16380" x14ac:dyDescent="0.25">
      <c r="A116" s="9" t="s">
        <v>75</v>
      </c>
      <c r="B116" s="65">
        <v>0</v>
      </c>
      <c r="C116" s="65">
        <v>0</v>
      </c>
      <c r="D116" s="65">
        <v>6</v>
      </c>
      <c r="E116" s="65">
        <v>0</v>
      </c>
      <c r="F116" s="65">
        <v>0</v>
      </c>
      <c r="G116" s="65">
        <v>2</v>
      </c>
      <c r="H116" s="65">
        <v>0</v>
      </c>
      <c r="I116" s="65">
        <v>0</v>
      </c>
      <c r="J116" s="65">
        <v>0</v>
      </c>
      <c r="K116" s="65">
        <v>0</v>
      </c>
      <c r="L116" s="65">
        <v>0</v>
      </c>
      <c r="M116" s="65">
        <v>0</v>
      </c>
      <c r="N116" s="65">
        <v>4</v>
      </c>
      <c r="O116" s="274">
        <v>2</v>
      </c>
      <c r="P116" s="65">
        <v>0</v>
      </c>
      <c r="Q116" s="65">
        <v>33247</v>
      </c>
      <c r="R116" s="274">
        <v>27886</v>
      </c>
      <c r="S116" s="274">
        <v>0</v>
      </c>
      <c r="T116" s="65">
        <v>4184</v>
      </c>
      <c r="U116" s="65">
        <v>11008138</v>
      </c>
      <c r="V116" s="65">
        <v>1188</v>
      </c>
      <c r="W116" s="65">
        <v>16694619</v>
      </c>
      <c r="X116" s="65">
        <f t="shared" ref="X116:X117" si="40">+N116-B116</f>
        <v>4</v>
      </c>
      <c r="Y116" s="10"/>
      <c r="Z116" s="65">
        <f t="shared" ref="Z116:Z117" si="41">+Q116-C116</f>
        <v>33247</v>
      </c>
      <c r="AA116" s="10"/>
    </row>
    <row r="117" spans="1:27 16380:16380" x14ac:dyDescent="0.25">
      <c r="A117" s="9" t="s">
        <v>265</v>
      </c>
      <c r="B117" s="65">
        <f>SUM(B107:B116)</f>
        <v>3121</v>
      </c>
      <c r="C117" s="65">
        <f t="shared" ref="C117:W117" si="42">SUM(C107:C116)</f>
        <v>119998156</v>
      </c>
      <c r="D117" s="65">
        <f t="shared" si="42"/>
        <v>1480</v>
      </c>
      <c r="E117" s="65">
        <f t="shared" si="42"/>
        <v>785</v>
      </c>
      <c r="F117" s="65">
        <f t="shared" si="42"/>
        <v>13584818</v>
      </c>
      <c r="G117" s="65">
        <f t="shared" si="42"/>
        <v>244</v>
      </c>
      <c r="H117" s="65">
        <f t="shared" si="42"/>
        <v>514447</v>
      </c>
      <c r="I117" s="65">
        <f t="shared" si="42"/>
        <v>392</v>
      </c>
      <c r="J117" s="65">
        <f t="shared" si="42"/>
        <v>9298531</v>
      </c>
      <c r="K117" s="65">
        <f t="shared" si="42"/>
        <v>361</v>
      </c>
      <c r="L117" s="65">
        <f t="shared" si="42"/>
        <v>4228285</v>
      </c>
      <c r="M117" s="65">
        <f t="shared" si="42"/>
        <v>2541719</v>
      </c>
      <c r="N117" s="65">
        <f t="shared" si="42"/>
        <v>2817</v>
      </c>
      <c r="O117" s="274">
        <f t="shared" si="42"/>
        <v>1726</v>
      </c>
      <c r="P117" s="65">
        <f t="shared" si="42"/>
        <v>419</v>
      </c>
      <c r="Q117" s="65">
        <f t="shared" si="42"/>
        <v>106455220</v>
      </c>
      <c r="R117" s="274">
        <f t="shared" si="42"/>
        <v>86882746</v>
      </c>
      <c r="S117" s="274">
        <f t="shared" si="42"/>
        <v>9558986</v>
      </c>
      <c r="T117" s="65">
        <f t="shared" si="42"/>
        <v>57551</v>
      </c>
      <c r="U117" s="65">
        <f t="shared" si="42"/>
        <v>316679224</v>
      </c>
      <c r="V117" s="65">
        <f t="shared" si="42"/>
        <v>21387</v>
      </c>
      <c r="W117" s="65">
        <f t="shared" si="42"/>
        <v>476415011</v>
      </c>
      <c r="X117" s="65">
        <f t="shared" si="40"/>
        <v>-304</v>
      </c>
      <c r="Y117" s="10">
        <f t="shared" ref="Y117" si="43">+X117/B117</f>
        <v>-9.7404677987824415E-2</v>
      </c>
      <c r="Z117" s="65">
        <f t="shared" si="41"/>
        <v>-13542936</v>
      </c>
      <c r="AA117" s="10">
        <f t="shared" si="24"/>
        <v>-0.11285953427484335</v>
      </c>
    </row>
    <row r="118" spans="1:27 16380:16380" x14ac:dyDescent="0.25">
      <c r="A118" s="9" t="s">
        <v>76</v>
      </c>
      <c r="B118" s="65">
        <v>621</v>
      </c>
      <c r="C118" s="65">
        <v>16406192</v>
      </c>
      <c r="D118" s="65">
        <v>156</v>
      </c>
      <c r="E118" s="65">
        <v>120</v>
      </c>
      <c r="F118" s="65">
        <v>1403851</v>
      </c>
      <c r="G118" s="65">
        <v>34</v>
      </c>
      <c r="H118" s="65">
        <v>88048</v>
      </c>
      <c r="I118" s="65">
        <v>96</v>
      </c>
      <c r="J118" s="65">
        <v>1526648</v>
      </c>
      <c r="K118" s="65">
        <v>77</v>
      </c>
      <c r="L118" s="65">
        <v>939730</v>
      </c>
      <c r="M118" s="65">
        <v>301834</v>
      </c>
      <c r="N118" s="65">
        <v>451</v>
      </c>
      <c r="O118" s="274">
        <v>231</v>
      </c>
      <c r="P118" s="65">
        <v>50</v>
      </c>
      <c r="Q118" s="65">
        <v>12455453</v>
      </c>
      <c r="R118" s="274">
        <v>8392242</v>
      </c>
      <c r="S118" s="274">
        <v>564711</v>
      </c>
      <c r="T118" s="65">
        <v>2794</v>
      </c>
      <c r="U118" s="65">
        <v>25527007</v>
      </c>
      <c r="V118" s="65">
        <v>1275</v>
      </c>
      <c r="W118" s="65">
        <v>32329857</v>
      </c>
      <c r="X118" s="65">
        <f t="shared" si="25"/>
        <v>-170</v>
      </c>
      <c r="Y118" s="10">
        <f t="shared" si="27"/>
        <v>-0.27375201288244766</v>
      </c>
      <c r="Z118" s="65">
        <f t="shared" si="26"/>
        <v>-3950739</v>
      </c>
      <c r="AA118" s="10">
        <f t="shared" si="24"/>
        <v>-0.24080779988433634</v>
      </c>
      <c r="XEZ118" s="43">
        <f>SUM(B118:XEY118)</f>
        <v>95990568.48544018</v>
      </c>
    </row>
    <row r="119" spans="1:27 16380:16380" x14ac:dyDescent="0.25">
      <c r="A119" s="9" t="s">
        <v>76</v>
      </c>
      <c r="B119" s="65">
        <v>2</v>
      </c>
      <c r="C119" s="65">
        <v>5096</v>
      </c>
      <c r="D119" s="65">
        <v>29</v>
      </c>
      <c r="E119" s="65">
        <v>3</v>
      </c>
      <c r="F119" s="65">
        <v>9816</v>
      </c>
      <c r="G119" s="65">
        <v>3</v>
      </c>
      <c r="H119" s="65">
        <v>0</v>
      </c>
      <c r="I119" s="65">
        <v>0</v>
      </c>
      <c r="J119" s="65">
        <v>0</v>
      </c>
      <c r="K119" s="65">
        <v>0</v>
      </c>
      <c r="L119" s="65">
        <v>0</v>
      </c>
      <c r="M119" s="65">
        <v>0</v>
      </c>
      <c r="N119" s="65">
        <v>23</v>
      </c>
      <c r="O119" s="274">
        <v>5</v>
      </c>
      <c r="P119" s="65">
        <v>0</v>
      </c>
      <c r="Q119" s="65">
        <v>130110</v>
      </c>
      <c r="R119" s="274">
        <v>41846</v>
      </c>
      <c r="S119" s="274">
        <v>0</v>
      </c>
      <c r="T119" s="65">
        <v>4768</v>
      </c>
      <c r="U119" s="65">
        <v>18457356</v>
      </c>
      <c r="V119" s="65">
        <v>1846</v>
      </c>
      <c r="W119" s="65">
        <v>24726974</v>
      </c>
      <c r="X119" s="65">
        <f t="shared" si="25"/>
        <v>21</v>
      </c>
      <c r="Y119" s="10"/>
      <c r="Z119" s="65">
        <f t="shared" si="26"/>
        <v>125014</v>
      </c>
      <c r="AA119" s="10"/>
    </row>
    <row r="120" spans="1:27 16380:16380" x14ac:dyDescent="0.25">
      <c r="A120" s="9" t="s">
        <v>77</v>
      </c>
      <c r="B120" s="65">
        <v>750</v>
      </c>
      <c r="C120" s="65">
        <v>24677941</v>
      </c>
      <c r="D120" s="65">
        <v>320</v>
      </c>
      <c r="E120" s="65">
        <v>198</v>
      </c>
      <c r="F120" s="65">
        <v>5872030</v>
      </c>
      <c r="G120" s="65">
        <v>57</v>
      </c>
      <c r="H120" s="65">
        <v>72503</v>
      </c>
      <c r="I120" s="65">
        <v>109</v>
      </c>
      <c r="J120" s="65">
        <v>1800981</v>
      </c>
      <c r="K120" s="65">
        <v>94</v>
      </c>
      <c r="L120" s="65">
        <v>742022</v>
      </c>
      <c r="M120" s="65">
        <v>521399</v>
      </c>
      <c r="N120" s="65">
        <v>615</v>
      </c>
      <c r="O120" s="274">
        <v>368</v>
      </c>
      <c r="P120" s="65">
        <v>109</v>
      </c>
      <c r="Q120" s="65">
        <v>21694683</v>
      </c>
      <c r="R120" s="274">
        <v>18405118</v>
      </c>
      <c r="S120" s="274">
        <v>1577396</v>
      </c>
      <c r="T120" s="65">
        <v>5407</v>
      </c>
      <c r="U120" s="65">
        <v>48872797</v>
      </c>
      <c r="V120" s="65">
        <v>2261</v>
      </c>
      <c r="W120" s="65">
        <v>71556971</v>
      </c>
      <c r="X120" s="65">
        <f t="shared" si="25"/>
        <v>-135</v>
      </c>
      <c r="Y120" s="10">
        <f t="shared" si="27"/>
        <v>-0.18</v>
      </c>
      <c r="Z120" s="65">
        <f t="shared" si="26"/>
        <v>-2983258</v>
      </c>
      <c r="AA120" s="10">
        <f t="shared" si="24"/>
        <v>-0.12088763807320878</v>
      </c>
    </row>
    <row r="121" spans="1:27 16380:16380" x14ac:dyDescent="0.25">
      <c r="A121" s="9" t="s">
        <v>77</v>
      </c>
      <c r="B121" s="65">
        <v>1</v>
      </c>
      <c r="C121" s="65">
        <v>2032</v>
      </c>
      <c r="D121" s="65">
        <v>57</v>
      </c>
      <c r="E121" s="65">
        <v>2</v>
      </c>
      <c r="F121" s="65">
        <v>9667</v>
      </c>
      <c r="G121" s="65">
        <v>7</v>
      </c>
      <c r="H121" s="65">
        <v>23000</v>
      </c>
      <c r="I121" s="65">
        <v>0</v>
      </c>
      <c r="J121" s="65">
        <v>0</v>
      </c>
      <c r="K121" s="65">
        <v>1</v>
      </c>
      <c r="L121" s="65">
        <v>0</v>
      </c>
      <c r="M121" s="65">
        <v>4136</v>
      </c>
      <c r="N121" s="65">
        <v>45</v>
      </c>
      <c r="O121" s="274">
        <v>9</v>
      </c>
      <c r="P121" s="65">
        <v>1</v>
      </c>
      <c r="Q121" s="65">
        <v>221270</v>
      </c>
      <c r="R121" s="274">
        <v>51927</v>
      </c>
      <c r="S121" s="274">
        <v>1565</v>
      </c>
      <c r="T121" s="65">
        <v>11666</v>
      </c>
      <c r="U121" s="65">
        <v>36579211</v>
      </c>
      <c r="V121" s="65">
        <v>3586</v>
      </c>
      <c r="W121" s="65">
        <v>42472472</v>
      </c>
      <c r="X121" s="65">
        <f t="shared" si="25"/>
        <v>44</v>
      </c>
      <c r="Y121" s="10"/>
      <c r="Z121" s="65">
        <f t="shared" si="26"/>
        <v>219238</v>
      </c>
      <c r="AA121" s="10"/>
    </row>
    <row r="122" spans="1:27 16380:16380" x14ac:dyDescent="0.25">
      <c r="A122" s="9" t="s">
        <v>78</v>
      </c>
      <c r="B122" s="65">
        <v>618</v>
      </c>
      <c r="C122" s="65">
        <v>12573812</v>
      </c>
      <c r="D122" s="65">
        <v>266</v>
      </c>
      <c r="E122" s="65">
        <v>167</v>
      </c>
      <c r="F122" s="65">
        <v>1919061</v>
      </c>
      <c r="G122" s="65">
        <v>75</v>
      </c>
      <c r="H122" s="65">
        <v>176361</v>
      </c>
      <c r="I122" s="65">
        <v>57</v>
      </c>
      <c r="J122" s="65">
        <v>838287</v>
      </c>
      <c r="K122" s="65">
        <v>66</v>
      </c>
      <c r="L122" s="65">
        <v>1023992</v>
      </c>
      <c r="M122" s="65">
        <v>238248</v>
      </c>
      <c r="N122" s="65">
        <v>530</v>
      </c>
      <c r="O122" s="274">
        <v>302</v>
      </c>
      <c r="P122" s="65">
        <v>63</v>
      </c>
      <c r="Q122" s="65">
        <v>13835220</v>
      </c>
      <c r="R122" s="274">
        <v>11141674</v>
      </c>
      <c r="S122" s="274">
        <v>312943</v>
      </c>
      <c r="T122" s="65">
        <v>4088</v>
      </c>
      <c r="U122" s="65">
        <v>36556895</v>
      </c>
      <c r="V122" s="65">
        <v>1597</v>
      </c>
      <c r="W122" s="65">
        <v>44830151</v>
      </c>
      <c r="X122" s="65">
        <f t="shared" si="25"/>
        <v>-88</v>
      </c>
      <c r="Y122" s="10">
        <f t="shared" si="27"/>
        <v>-0.14239482200647249</v>
      </c>
      <c r="Z122" s="65">
        <f t="shared" si="26"/>
        <v>1261408</v>
      </c>
      <c r="AA122" s="10">
        <f t="shared" si="24"/>
        <v>0.10032025291932152</v>
      </c>
    </row>
    <row r="123" spans="1:27 16380:16380" x14ac:dyDescent="0.25">
      <c r="A123" s="9" t="s">
        <v>78</v>
      </c>
      <c r="B123" s="65">
        <v>1</v>
      </c>
      <c r="C123" s="65">
        <v>2484</v>
      </c>
      <c r="D123" s="65">
        <v>48</v>
      </c>
      <c r="E123" s="65">
        <v>1</v>
      </c>
      <c r="F123" s="65">
        <v>10649</v>
      </c>
      <c r="G123" s="65">
        <v>5</v>
      </c>
      <c r="H123" s="65">
        <v>18700</v>
      </c>
      <c r="I123" s="65">
        <v>0</v>
      </c>
      <c r="J123" s="65">
        <v>0</v>
      </c>
      <c r="K123" s="65">
        <v>2</v>
      </c>
      <c r="L123" s="65">
        <v>0</v>
      </c>
      <c r="M123" s="65">
        <v>1700</v>
      </c>
      <c r="N123" s="65">
        <v>38</v>
      </c>
      <c r="O123" s="274">
        <v>14</v>
      </c>
      <c r="P123" s="65">
        <v>3</v>
      </c>
      <c r="Q123" s="65">
        <v>244661</v>
      </c>
      <c r="R123" s="274">
        <v>135378</v>
      </c>
      <c r="S123" s="274">
        <v>14788</v>
      </c>
      <c r="T123" s="65">
        <v>8908</v>
      </c>
      <c r="U123" s="65">
        <v>32393177</v>
      </c>
      <c r="V123" s="65">
        <v>2772</v>
      </c>
      <c r="W123" s="65">
        <v>27468545</v>
      </c>
      <c r="X123" s="65">
        <f t="shared" si="25"/>
        <v>37</v>
      </c>
      <c r="Y123" s="10"/>
      <c r="Z123" s="65">
        <f t="shared" si="26"/>
        <v>242177</v>
      </c>
      <c r="AA123" s="10"/>
    </row>
    <row r="124" spans="1:27 16380:16380" x14ac:dyDescent="0.25">
      <c r="A124" s="9" t="s">
        <v>79</v>
      </c>
      <c r="B124" s="65">
        <v>2176</v>
      </c>
      <c r="C124" s="65">
        <v>51062104</v>
      </c>
      <c r="D124" s="65">
        <v>899</v>
      </c>
      <c r="E124" s="65">
        <v>479</v>
      </c>
      <c r="F124" s="65">
        <v>7376071</v>
      </c>
      <c r="G124" s="65">
        <v>239</v>
      </c>
      <c r="H124" s="65">
        <v>630779</v>
      </c>
      <c r="I124" s="65">
        <v>213</v>
      </c>
      <c r="J124" s="65">
        <v>3765222</v>
      </c>
      <c r="K124" s="65">
        <v>218</v>
      </c>
      <c r="L124" s="65">
        <v>2822717</v>
      </c>
      <c r="M124" s="65">
        <v>1497776</v>
      </c>
      <c r="N124" s="65">
        <v>1935</v>
      </c>
      <c r="O124" s="274">
        <v>974</v>
      </c>
      <c r="P124" s="65">
        <v>206</v>
      </c>
      <c r="Q124" s="65">
        <v>44248312</v>
      </c>
      <c r="R124" s="274">
        <v>33911657</v>
      </c>
      <c r="S124" s="274">
        <v>2505214</v>
      </c>
      <c r="T124" s="65">
        <v>15087</v>
      </c>
      <c r="U124" s="65">
        <v>108797867</v>
      </c>
      <c r="V124" s="65">
        <v>6051</v>
      </c>
      <c r="W124" s="65">
        <v>156936841</v>
      </c>
      <c r="X124" s="65">
        <f t="shared" si="25"/>
        <v>-241</v>
      </c>
      <c r="Y124" s="10">
        <f t="shared" si="27"/>
        <v>-0.11075367647058823</v>
      </c>
      <c r="Z124" s="65">
        <f t="shared" si="26"/>
        <v>-6813792</v>
      </c>
      <c r="AA124" s="10">
        <f t="shared" si="24"/>
        <v>-0.13344126987011737</v>
      </c>
    </row>
    <row r="125" spans="1:27 16380:16380" x14ac:dyDescent="0.25">
      <c r="A125" s="9" t="s">
        <v>79</v>
      </c>
      <c r="B125" s="65">
        <v>5</v>
      </c>
      <c r="C125" s="65">
        <v>9714</v>
      </c>
      <c r="D125" s="65">
        <v>122</v>
      </c>
      <c r="E125" s="65">
        <v>6</v>
      </c>
      <c r="F125" s="65">
        <v>25737</v>
      </c>
      <c r="G125" s="65">
        <v>21</v>
      </c>
      <c r="H125" s="65">
        <v>11300</v>
      </c>
      <c r="I125" s="65">
        <v>1</v>
      </c>
      <c r="J125" s="65">
        <v>0</v>
      </c>
      <c r="K125" s="65">
        <v>1</v>
      </c>
      <c r="L125" s="65">
        <v>0</v>
      </c>
      <c r="M125" s="65">
        <v>6071</v>
      </c>
      <c r="N125" s="65">
        <v>75</v>
      </c>
      <c r="O125" s="274">
        <v>19</v>
      </c>
      <c r="P125" s="65">
        <v>3</v>
      </c>
      <c r="Q125" s="65">
        <v>523421</v>
      </c>
      <c r="R125" s="274">
        <v>149691</v>
      </c>
      <c r="S125" s="274">
        <v>46917</v>
      </c>
      <c r="T125" s="65">
        <v>32404</v>
      </c>
      <c r="U125" s="65">
        <v>91680519</v>
      </c>
      <c r="V125" s="65">
        <v>10782</v>
      </c>
      <c r="W125" s="65">
        <v>102105570</v>
      </c>
      <c r="X125" s="65">
        <f t="shared" si="25"/>
        <v>70</v>
      </c>
      <c r="Y125" s="10"/>
      <c r="Z125" s="65">
        <f t="shared" si="26"/>
        <v>513707</v>
      </c>
      <c r="AA125" s="10"/>
    </row>
    <row r="126" spans="1:27 16380:16380" x14ac:dyDescent="0.25">
      <c r="A126" s="9" t="s">
        <v>80</v>
      </c>
      <c r="B126" s="65">
        <v>490</v>
      </c>
      <c r="C126" s="65">
        <v>18029706</v>
      </c>
      <c r="D126" s="65">
        <v>259</v>
      </c>
      <c r="E126" s="65">
        <v>122</v>
      </c>
      <c r="F126" s="65">
        <v>1857828</v>
      </c>
      <c r="G126" s="65">
        <v>46</v>
      </c>
      <c r="H126" s="65">
        <v>70992</v>
      </c>
      <c r="I126" s="65">
        <v>58</v>
      </c>
      <c r="J126" s="65">
        <v>1025653</v>
      </c>
      <c r="K126" s="65">
        <v>59</v>
      </c>
      <c r="L126" s="65">
        <v>1408411</v>
      </c>
      <c r="M126" s="65">
        <v>557666</v>
      </c>
      <c r="N126" s="65">
        <v>463</v>
      </c>
      <c r="O126" s="274">
        <v>268</v>
      </c>
      <c r="P126" s="65">
        <v>56</v>
      </c>
      <c r="Q126" s="65">
        <v>20042849</v>
      </c>
      <c r="R126" s="274">
        <v>17491403</v>
      </c>
      <c r="S126" s="274">
        <v>2256061</v>
      </c>
      <c r="T126" s="65">
        <v>3973</v>
      </c>
      <c r="U126" s="65">
        <v>45637879</v>
      </c>
      <c r="V126" s="65">
        <v>1700</v>
      </c>
      <c r="W126" s="65">
        <v>55186021</v>
      </c>
      <c r="X126" s="65">
        <f t="shared" si="25"/>
        <v>-27</v>
      </c>
      <c r="Y126" s="10">
        <f t="shared" si="27"/>
        <v>-5.5102040816326532E-2</v>
      </c>
      <c r="Z126" s="65">
        <f t="shared" si="26"/>
        <v>2013143</v>
      </c>
      <c r="AA126" s="10">
        <f t="shared" si="24"/>
        <v>0.11165700649805382</v>
      </c>
    </row>
    <row r="127" spans="1:27 16380:16380" x14ac:dyDescent="0.25">
      <c r="A127" s="9" t="s">
        <v>80</v>
      </c>
      <c r="B127" s="65">
        <v>1</v>
      </c>
      <c r="C127" s="65">
        <v>7754</v>
      </c>
      <c r="D127" s="65">
        <v>13</v>
      </c>
      <c r="E127" s="65">
        <v>2</v>
      </c>
      <c r="F127" s="65">
        <v>3396</v>
      </c>
      <c r="G127" s="65">
        <v>1</v>
      </c>
      <c r="H127" s="65">
        <v>0</v>
      </c>
      <c r="I127" s="65">
        <v>0</v>
      </c>
      <c r="J127" s="65">
        <v>0</v>
      </c>
      <c r="K127" s="65">
        <v>0</v>
      </c>
      <c r="L127" s="65">
        <v>0</v>
      </c>
      <c r="M127" s="65">
        <v>0</v>
      </c>
      <c r="N127" s="65">
        <v>10</v>
      </c>
      <c r="O127" s="274">
        <v>3</v>
      </c>
      <c r="P127" s="65">
        <v>2</v>
      </c>
      <c r="Q127" s="65">
        <v>134130</v>
      </c>
      <c r="R127" s="274">
        <v>71915</v>
      </c>
      <c r="S127" s="274">
        <v>6383</v>
      </c>
      <c r="T127" s="65">
        <v>9999</v>
      </c>
      <c r="U127" s="65">
        <v>28007480</v>
      </c>
      <c r="V127" s="65">
        <v>2856</v>
      </c>
      <c r="W127" s="65">
        <v>28974250</v>
      </c>
      <c r="X127" s="65">
        <f t="shared" si="25"/>
        <v>9</v>
      </c>
      <c r="Y127" s="10"/>
      <c r="Z127" s="65">
        <f t="shared" si="26"/>
        <v>126376</v>
      </c>
      <c r="AA127" s="10"/>
    </row>
    <row r="128" spans="1:27 16380:16380" x14ac:dyDescent="0.25">
      <c r="A128" s="9" t="s">
        <v>81</v>
      </c>
      <c r="B128" s="65">
        <v>1037</v>
      </c>
      <c r="C128" s="65">
        <v>29995960</v>
      </c>
      <c r="D128" s="65">
        <v>412</v>
      </c>
      <c r="E128" s="65">
        <v>271</v>
      </c>
      <c r="F128" s="65">
        <v>5308241</v>
      </c>
      <c r="G128" s="65">
        <v>66</v>
      </c>
      <c r="H128" s="65">
        <v>182146</v>
      </c>
      <c r="I128" s="65">
        <v>121</v>
      </c>
      <c r="J128" s="65">
        <v>1501903</v>
      </c>
      <c r="K128" s="65">
        <v>84</v>
      </c>
      <c r="L128" s="65">
        <v>625822</v>
      </c>
      <c r="M128" s="65">
        <v>333488</v>
      </c>
      <c r="N128" s="65">
        <v>906</v>
      </c>
      <c r="O128" s="274">
        <v>539</v>
      </c>
      <c r="P128" s="65">
        <v>120</v>
      </c>
      <c r="Q128" s="65">
        <v>26086298</v>
      </c>
      <c r="R128" s="274">
        <v>18018677</v>
      </c>
      <c r="S128" s="274">
        <v>2273171</v>
      </c>
      <c r="T128" s="65">
        <v>5380</v>
      </c>
      <c r="U128" s="65">
        <v>53608674</v>
      </c>
      <c r="V128" s="65">
        <v>2701</v>
      </c>
      <c r="W128" s="65">
        <v>78074554</v>
      </c>
      <c r="X128" s="65">
        <f t="shared" si="25"/>
        <v>-131</v>
      </c>
      <c r="Y128" s="10">
        <f t="shared" si="27"/>
        <v>-0.12632594021215043</v>
      </c>
      <c r="Z128" s="65">
        <f t="shared" si="26"/>
        <v>-3909662</v>
      </c>
      <c r="AA128" s="10">
        <f t="shared" si="24"/>
        <v>-0.13033961906870126</v>
      </c>
    </row>
    <row r="129" spans="1:27" x14ac:dyDescent="0.25">
      <c r="A129" s="9" t="s">
        <v>81</v>
      </c>
      <c r="B129" s="65">
        <v>2</v>
      </c>
      <c r="C129" s="65">
        <v>2848</v>
      </c>
      <c r="D129" s="65">
        <v>43</v>
      </c>
      <c r="E129" s="65">
        <v>3</v>
      </c>
      <c r="F129" s="65">
        <v>6524</v>
      </c>
      <c r="G129" s="65">
        <v>7</v>
      </c>
      <c r="H129" s="65">
        <v>3600</v>
      </c>
      <c r="I129" s="65">
        <v>0</v>
      </c>
      <c r="J129" s="65">
        <v>0</v>
      </c>
      <c r="K129" s="65">
        <v>0</v>
      </c>
      <c r="L129" s="65">
        <v>0</v>
      </c>
      <c r="M129" s="65">
        <v>0</v>
      </c>
      <c r="N129" s="65">
        <v>33</v>
      </c>
      <c r="O129" s="274">
        <v>12</v>
      </c>
      <c r="P129" s="65">
        <v>2</v>
      </c>
      <c r="Q129" s="65">
        <v>183211</v>
      </c>
      <c r="R129" s="274">
        <v>83426</v>
      </c>
      <c r="S129" s="274">
        <v>3355</v>
      </c>
      <c r="T129" s="65">
        <v>11478</v>
      </c>
      <c r="U129" s="65">
        <v>37895098</v>
      </c>
      <c r="V129" s="65">
        <v>3731</v>
      </c>
      <c r="W129" s="65">
        <v>42119043</v>
      </c>
      <c r="X129" s="65">
        <f t="shared" si="25"/>
        <v>31</v>
      </c>
      <c r="Y129" s="10"/>
      <c r="Z129" s="65">
        <f t="shared" si="26"/>
        <v>180363</v>
      </c>
      <c r="AA129" s="10"/>
    </row>
    <row r="130" spans="1:27" x14ac:dyDescent="0.25">
      <c r="A130" s="9" t="s">
        <v>82</v>
      </c>
      <c r="B130" s="65">
        <v>1411</v>
      </c>
      <c r="C130" s="65">
        <v>30965747</v>
      </c>
      <c r="D130" s="65">
        <v>668</v>
      </c>
      <c r="E130" s="65">
        <v>338</v>
      </c>
      <c r="F130" s="65">
        <v>2502346</v>
      </c>
      <c r="G130" s="65">
        <v>86</v>
      </c>
      <c r="H130" s="65">
        <v>369541</v>
      </c>
      <c r="I130" s="65">
        <v>211</v>
      </c>
      <c r="J130" s="65">
        <v>3554921</v>
      </c>
      <c r="K130" s="65">
        <v>120</v>
      </c>
      <c r="L130" s="65">
        <v>3648586</v>
      </c>
      <c r="M130" s="65">
        <v>1597556</v>
      </c>
      <c r="N130" s="65">
        <v>1323</v>
      </c>
      <c r="O130" s="274">
        <v>644</v>
      </c>
      <c r="P130" s="65">
        <v>150</v>
      </c>
      <c r="Q130" s="65">
        <v>25936679</v>
      </c>
      <c r="R130" s="274">
        <v>14775486</v>
      </c>
      <c r="S130" s="274">
        <v>1902620</v>
      </c>
      <c r="T130" s="65">
        <v>5456</v>
      </c>
      <c r="U130" s="65">
        <v>42309173</v>
      </c>
      <c r="V130" s="65">
        <v>3601</v>
      </c>
      <c r="W130" s="65">
        <v>75696050</v>
      </c>
      <c r="X130" s="65">
        <f t="shared" si="25"/>
        <v>-88</v>
      </c>
      <c r="Y130" s="10">
        <f t="shared" si="27"/>
        <v>-6.2367115520907158E-2</v>
      </c>
      <c r="Z130" s="65">
        <f t="shared" si="26"/>
        <v>-5029068</v>
      </c>
      <c r="AA130" s="10">
        <f t="shared" si="24"/>
        <v>-0.16240744975407828</v>
      </c>
    </row>
    <row r="131" spans="1:27" x14ac:dyDescent="0.25">
      <c r="A131" s="9" t="s">
        <v>82</v>
      </c>
      <c r="B131" s="65">
        <v>0</v>
      </c>
      <c r="C131" s="65">
        <v>0</v>
      </c>
      <c r="D131" s="65">
        <v>72</v>
      </c>
      <c r="E131" s="65">
        <v>0</v>
      </c>
      <c r="F131" s="65">
        <v>0</v>
      </c>
      <c r="G131" s="65">
        <v>6</v>
      </c>
      <c r="H131" s="65">
        <v>10701</v>
      </c>
      <c r="I131" s="65">
        <v>0</v>
      </c>
      <c r="J131" s="65">
        <v>0</v>
      </c>
      <c r="K131" s="65">
        <v>0</v>
      </c>
      <c r="L131" s="65">
        <v>0</v>
      </c>
      <c r="M131" s="65">
        <v>0</v>
      </c>
      <c r="N131" s="65">
        <v>65</v>
      </c>
      <c r="O131" s="274">
        <v>13</v>
      </c>
      <c r="P131" s="65">
        <v>1</v>
      </c>
      <c r="Q131" s="65">
        <v>246263</v>
      </c>
      <c r="R131" s="274">
        <v>80775</v>
      </c>
      <c r="S131" s="274">
        <v>4170</v>
      </c>
      <c r="T131" s="65">
        <v>11939</v>
      </c>
      <c r="U131" s="65">
        <v>33514279</v>
      </c>
      <c r="V131" s="65">
        <v>3544</v>
      </c>
      <c r="W131" s="65">
        <v>36518342</v>
      </c>
      <c r="X131" s="65">
        <f t="shared" si="25"/>
        <v>65</v>
      </c>
      <c r="Y131" s="10"/>
      <c r="Z131" s="65">
        <f t="shared" si="26"/>
        <v>246263</v>
      </c>
      <c r="AA131" s="10"/>
    </row>
    <row r="132" spans="1:27" x14ac:dyDescent="0.25">
      <c r="A132" s="9" t="s">
        <v>83</v>
      </c>
      <c r="B132" s="65">
        <v>822</v>
      </c>
      <c r="C132" s="65">
        <v>21471692</v>
      </c>
      <c r="D132" s="65">
        <v>423</v>
      </c>
      <c r="E132" s="65">
        <v>241</v>
      </c>
      <c r="F132" s="65">
        <v>2173530</v>
      </c>
      <c r="G132" s="65">
        <v>53</v>
      </c>
      <c r="H132" s="65">
        <v>83191</v>
      </c>
      <c r="I132" s="65">
        <v>90</v>
      </c>
      <c r="J132" s="65">
        <v>1122449</v>
      </c>
      <c r="K132" s="65">
        <v>50</v>
      </c>
      <c r="L132" s="65">
        <v>1207800</v>
      </c>
      <c r="M132" s="65">
        <v>352324</v>
      </c>
      <c r="N132" s="65">
        <v>801</v>
      </c>
      <c r="O132" s="274">
        <v>430</v>
      </c>
      <c r="P132" s="65">
        <v>122</v>
      </c>
      <c r="Q132" s="65">
        <v>22378971</v>
      </c>
      <c r="R132" s="274">
        <v>19216716</v>
      </c>
      <c r="S132" s="274">
        <v>952337</v>
      </c>
      <c r="T132" s="65">
        <v>3241</v>
      </c>
      <c r="U132" s="65">
        <v>34194976</v>
      </c>
      <c r="V132" s="65">
        <v>1871</v>
      </c>
      <c r="W132" s="65">
        <v>53645485</v>
      </c>
      <c r="X132" s="65">
        <f t="shared" si="25"/>
        <v>-21</v>
      </c>
      <c r="Y132" s="10">
        <f t="shared" si="27"/>
        <v>-2.5547445255474453E-2</v>
      </c>
      <c r="Z132" s="65">
        <f t="shared" si="26"/>
        <v>907279</v>
      </c>
      <c r="AA132" s="10">
        <f t="shared" si="24"/>
        <v>4.2254657900271671E-2</v>
      </c>
    </row>
    <row r="133" spans="1:27" x14ac:dyDescent="0.25">
      <c r="A133" s="9" t="s">
        <v>83</v>
      </c>
      <c r="B133" s="65">
        <v>0</v>
      </c>
      <c r="C133" s="65">
        <v>0</v>
      </c>
      <c r="D133" s="65">
        <v>20</v>
      </c>
      <c r="E133" s="65">
        <v>0</v>
      </c>
      <c r="F133" s="65">
        <v>0</v>
      </c>
      <c r="G133" s="65">
        <v>7</v>
      </c>
      <c r="H133" s="65">
        <v>3501</v>
      </c>
      <c r="I133" s="65">
        <v>0</v>
      </c>
      <c r="J133" s="65">
        <v>0</v>
      </c>
      <c r="K133" s="65">
        <v>0</v>
      </c>
      <c r="L133" s="65">
        <v>0</v>
      </c>
      <c r="M133" s="65">
        <v>0</v>
      </c>
      <c r="N133" s="65">
        <v>13</v>
      </c>
      <c r="O133" s="274">
        <v>2</v>
      </c>
      <c r="P133" s="65">
        <v>0</v>
      </c>
      <c r="Q133" s="65">
        <v>46013</v>
      </c>
      <c r="R133" s="274">
        <v>8998</v>
      </c>
      <c r="S133" s="274">
        <v>0</v>
      </c>
      <c r="T133" s="65">
        <v>7746</v>
      </c>
      <c r="U133" s="65">
        <v>17318223</v>
      </c>
      <c r="V133" s="65">
        <v>2084</v>
      </c>
      <c r="W133" s="65">
        <v>24468873</v>
      </c>
      <c r="X133" s="65">
        <f t="shared" si="25"/>
        <v>13</v>
      </c>
      <c r="Y133" s="10"/>
      <c r="Z133" s="65">
        <f t="shared" si="26"/>
        <v>46013</v>
      </c>
      <c r="AA133" s="10"/>
    </row>
    <row r="134" spans="1:27" x14ac:dyDescent="0.25">
      <c r="A134" s="9" t="s">
        <v>84</v>
      </c>
      <c r="B134" s="65">
        <v>543</v>
      </c>
      <c r="C134" s="65">
        <v>19356633</v>
      </c>
      <c r="D134" s="65">
        <v>226</v>
      </c>
      <c r="E134" s="65">
        <v>115</v>
      </c>
      <c r="F134" s="65">
        <v>1400267</v>
      </c>
      <c r="G134" s="65">
        <v>53</v>
      </c>
      <c r="H134" s="65">
        <v>41717</v>
      </c>
      <c r="I134" s="65">
        <v>59</v>
      </c>
      <c r="J134" s="65">
        <v>1123825</v>
      </c>
      <c r="K134" s="65">
        <v>44</v>
      </c>
      <c r="L134" s="65">
        <v>317524</v>
      </c>
      <c r="M134" s="65">
        <v>134743</v>
      </c>
      <c r="N134" s="65">
        <v>501</v>
      </c>
      <c r="O134" s="274">
        <v>284</v>
      </c>
      <c r="P134" s="65">
        <v>57</v>
      </c>
      <c r="Q134" s="65">
        <v>14113022</v>
      </c>
      <c r="R134" s="274">
        <v>11787703</v>
      </c>
      <c r="S134" s="274">
        <v>1037339</v>
      </c>
      <c r="T134" s="65">
        <v>2328</v>
      </c>
      <c r="U134" s="65">
        <v>29581217</v>
      </c>
      <c r="V134" s="65">
        <v>1352</v>
      </c>
      <c r="W134" s="65">
        <v>45849055</v>
      </c>
      <c r="X134" s="65">
        <f t="shared" si="25"/>
        <v>-42</v>
      </c>
      <c r="Y134" s="10">
        <f t="shared" si="27"/>
        <v>-7.7348066298342538E-2</v>
      </c>
      <c r="Z134" s="65">
        <f t="shared" si="26"/>
        <v>-5243611</v>
      </c>
      <c r="AA134" s="10">
        <f t="shared" ref="AA134:AA197" si="44">+Z134/C134</f>
        <v>-0.27089478836531128</v>
      </c>
    </row>
    <row r="135" spans="1:27" x14ac:dyDescent="0.25">
      <c r="A135" s="9" t="s">
        <v>84</v>
      </c>
      <c r="B135" s="65">
        <v>0</v>
      </c>
      <c r="C135" s="65">
        <v>0</v>
      </c>
      <c r="D135" s="65">
        <v>8</v>
      </c>
      <c r="E135" s="65">
        <v>0</v>
      </c>
      <c r="F135" s="65">
        <v>0</v>
      </c>
      <c r="G135" s="65">
        <v>0</v>
      </c>
      <c r="H135" s="65">
        <v>0</v>
      </c>
      <c r="I135" s="65">
        <v>0</v>
      </c>
      <c r="J135" s="65">
        <v>0</v>
      </c>
      <c r="K135" s="65">
        <v>0</v>
      </c>
      <c r="L135" s="65">
        <v>0</v>
      </c>
      <c r="M135" s="65">
        <v>0</v>
      </c>
      <c r="N135" s="65">
        <v>8</v>
      </c>
      <c r="O135" s="274">
        <v>2</v>
      </c>
      <c r="P135" s="65">
        <v>0</v>
      </c>
      <c r="Q135" s="65">
        <v>60460</v>
      </c>
      <c r="R135" s="274">
        <v>16644</v>
      </c>
      <c r="S135" s="274">
        <v>0</v>
      </c>
      <c r="T135" s="65">
        <v>6118</v>
      </c>
      <c r="U135" s="65">
        <v>13977525</v>
      </c>
      <c r="V135" s="65">
        <v>1458</v>
      </c>
      <c r="W135" s="65">
        <v>18067918</v>
      </c>
      <c r="X135" s="65">
        <f t="shared" si="25"/>
        <v>8</v>
      </c>
      <c r="Y135" s="10"/>
      <c r="Z135" s="65">
        <f t="shared" si="26"/>
        <v>60460</v>
      </c>
      <c r="AA135" s="10"/>
    </row>
    <row r="136" spans="1:27" x14ac:dyDescent="0.25">
      <c r="A136" s="9" t="s">
        <v>85</v>
      </c>
      <c r="B136" s="65">
        <v>550</v>
      </c>
      <c r="C136" s="65">
        <v>14637496</v>
      </c>
      <c r="D136" s="65">
        <v>204</v>
      </c>
      <c r="E136" s="65">
        <v>112</v>
      </c>
      <c r="F136" s="65">
        <v>911504</v>
      </c>
      <c r="G136" s="65">
        <v>39</v>
      </c>
      <c r="H136" s="65">
        <v>41444</v>
      </c>
      <c r="I136" s="65">
        <v>72</v>
      </c>
      <c r="J136" s="65">
        <v>587336</v>
      </c>
      <c r="K136" s="65">
        <v>63</v>
      </c>
      <c r="L136" s="65">
        <v>1421132</v>
      </c>
      <c r="M136" s="65">
        <v>244833</v>
      </c>
      <c r="N136" s="65">
        <v>483</v>
      </c>
      <c r="O136" s="274">
        <v>265</v>
      </c>
      <c r="P136" s="65">
        <v>55</v>
      </c>
      <c r="Q136" s="65">
        <v>11794164</v>
      </c>
      <c r="R136" s="274">
        <v>9660726</v>
      </c>
      <c r="S136" s="274">
        <v>692968</v>
      </c>
      <c r="T136" s="65">
        <v>4212</v>
      </c>
      <c r="U136" s="65">
        <v>28048925</v>
      </c>
      <c r="V136" s="65">
        <v>1451</v>
      </c>
      <c r="W136" s="65">
        <v>36935645</v>
      </c>
      <c r="X136" s="65">
        <f t="shared" si="25"/>
        <v>-67</v>
      </c>
      <c r="Y136" s="10">
        <f t="shared" si="27"/>
        <v>-0.12181818181818181</v>
      </c>
      <c r="Z136" s="65">
        <f t="shared" si="26"/>
        <v>-2843332</v>
      </c>
      <c r="AA136" s="10">
        <f t="shared" si="44"/>
        <v>-0.194249890828322</v>
      </c>
    </row>
    <row r="137" spans="1:27" x14ac:dyDescent="0.25">
      <c r="A137" s="9" t="s">
        <v>85</v>
      </c>
      <c r="B137" s="65">
        <v>4</v>
      </c>
      <c r="C137" s="65">
        <v>7789</v>
      </c>
      <c r="D137" s="65">
        <v>58</v>
      </c>
      <c r="E137" s="65">
        <v>6</v>
      </c>
      <c r="F137" s="65">
        <v>36513</v>
      </c>
      <c r="G137" s="65">
        <v>6</v>
      </c>
      <c r="H137" s="65">
        <v>6800</v>
      </c>
      <c r="I137" s="65">
        <v>0</v>
      </c>
      <c r="J137" s="65">
        <v>0</v>
      </c>
      <c r="K137" s="65">
        <v>1</v>
      </c>
      <c r="L137" s="65">
        <v>0</v>
      </c>
      <c r="M137" s="65">
        <v>329</v>
      </c>
      <c r="N137" s="65">
        <v>44</v>
      </c>
      <c r="O137" s="274">
        <v>15</v>
      </c>
      <c r="P137" s="65">
        <v>3</v>
      </c>
      <c r="Q137" s="65">
        <v>287542</v>
      </c>
      <c r="R137" s="274">
        <v>84745</v>
      </c>
      <c r="S137" s="274">
        <v>6100</v>
      </c>
      <c r="T137" s="65">
        <v>9556</v>
      </c>
      <c r="U137" s="65">
        <v>30238497</v>
      </c>
      <c r="V137" s="65">
        <v>2945</v>
      </c>
      <c r="W137" s="65">
        <v>19135273</v>
      </c>
      <c r="X137" s="65">
        <f t="shared" si="25"/>
        <v>40</v>
      </c>
      <c r="Y137" s="10"/>
      <c r="Z137" s="65">
        <f t="shared" si="26"/>
        <v>279753</v>
      </c>
      <c r="AA137" s="10"/>
    </row>
    <row r="138" spans="1:27" x14ac:dyDescent="0.25">
      <c r="A138" s="9" t="s">
        <v>266</v>
      </c>
      <c r="B138" s="65">
        <f>SUM(B118:B137)</f>
        <v>9034</v>
      </c>
      <c r="C138" s="65">
        <f t="shared" ref="C138:W138" si="45">SUM(C118:C137)</f>
        <v>239215000</v>
      </c>
      <c r="D138" s="65">
        <f t="shared" si="45"/>
        <v>4303</v>
      </c>
      <c r="E138" s="65">
        <f t="shared" si="45"/>
        <v>2186</v>
      </c>
      <c r="F138" s="65">
        <f t="shared" si="45"/>
        <v>30827031</v>
      </c>
      <c r="G138" s="65">
        <f t="shared" si="45"/>
        <v>811</v>
      </c>
      <c r="H138" s="65">
        <f t="shared" si="45"/>
        <v>1834324</v>
      </c>
      <c r="I138" s="65">
        <f t="shared" si="45"/>
        <v>1087</v>
      </c>
      <c r="J138" s="65">
        <f t="shared" si="45"/>
        <v>16847225</v>
      </c>
      <c r="K138" s="65">
        <f t="shared" si="45"/>
        <v>880</v>
      </c>
      <c r="L138" s="65">
        <f t="shared" si="45"/>
        <v>14157736</v>
      </c>
      <c r="M138" s="65">
        <f t="shared" si="45"/>
        <v>5792103</v>
      </c>
      <c r="N138" s="65">
        <f t="shared" si="45"/>
        <v>8362</v>
      </c>
      <c r="O138" s="274">
        <f t="shared" si="45"/>
        <v>4399</v>
      </c>
      <c r="P138" s="65">
        <f t="shared" si="45"/>
        <v>1003</v>
      </c>
      <c r="Q138" s="65">
        <f t="shared" si="45"/>
        <v>214662732</v>
      </c>
      <c r="R138" s="274">
        <f t="shared" si="45"/>
        <v>163526747</v>
      </c>
      <c r="S138" s="274">
        <f t="shared" si="45"/>
        <v>14158038</v>
      </c>
      <c r="T138" s="65">
        <f t="shared" si="45"/>
        <v>166548</v>
      </c>
      <c r="U138" s="65">
        <f t="shared" si="45"/>
        <v>793196775</v>
      </c>
      <c r="V138" s="65">
        <f t="shared" si="45"/>
        <v>59464</v>
      </c>
      <c r="W138" s="65">
        <f t="shared" si="45"/>
        <v>1017097890</v>
      </c>
      <c r="X138" s="65">
        <f t="shared" ref="X138" si="46">+N138-B138</f>
        <v>-672</v>
      </c>
      <c r="Y138" s="10">
        <f t="shared" ref="Y138" si="47">+X138/B138</f>
        <v>-7.4385654195262343E-2</v>
      </c>
      <c r="Z138" s="65">
        <f t="shared" ref="Z138" si="48">+Q138-C138</f>
        <v>-24552268</v>
      </c>
      <c r="AA138" s="10">
        <f t="shared" si="44"/>
        <v>-0.1026368246138411</v>
      </c>
    </row>
    <row r="139" spans="1:27" x14ac:dyDescent="0.25">
      <c r="A139" s="9" t="s">
        <v>86</v>
      </c>
      <c r="B139" s="65">
        <v>2040</v>
      </c>
      <c r="C139" s="65">
        <v>48483368</v>
      </c>
      <c r="D139" s="65">
        <v>788</v>
      </c>
      <c r="E139" s="65">
        <v>485</v>
      </c>
      <c r="F139" s="65">
        <v>5065311</v>
      </c>
      <c r="G139" s="65">
        <v>100</v>
      </c>
      <c r="H139" s="65">
        <v>1011715</v>
      </c>
      <c r="I139" s="65">
        <v>242</v>
      </c>
      <c r="J139" s="65">
        <v>1784341</v>
      </c>
      <c r="K139" s="65">
        <v>182</v>
      </c>
      <c r="L139" s="65">
        <v>2578697</v>
      </c>
      <c r="M139" s="65">
        <v>1681418</v>
      </c>
      <c r="N139" s="65">
        <v>1820</v>
      </c>
      <c r="O139" s="274">
        <v>1084</v>
      </c>
      <c r="P139" s="65">
        <v>228</v>
      </c>
      <c r="Q139" s="65">
        <v>49277607</v>
      </c>
      <c r="R139" s="274">
        <v>38186664</v>
      </c>
      <c r="S139" s="274">
        <v>2890459</v>
      </c>
      <c r="T139" s="65">
        <v>8289</v>
      </c>
      <c r="U139" s="65">
        <v>79667138</v>
      </c>
      <c r="V139" s="65">
        <v>4627</v>
      </c>
      <c r="W139" s="65">
        <v>131147536</v>
      </c>
      <c r="X139" s="65">
        <f t="shared" si="25"/>
        <v>-220</v>
      </c>
      <c r="Y139" s="10">
        <f t="shared" si="27"/>
        <v>-0.10784313725490197</v>
      </c>
      <c r="Z139" s="65">
        <f t="shared" si="26"/>
        <v>794239</v>
      </c>
      <c r="AA139" s="10">
        <f t="shared" si="44"/>
        <v>1.6381679589586268E-2</v>
      </c>
    </row>
    <row r="140" spans="1:27" x14ac:dyDescent="0.25">
      <c r="A140" s="9" t="s">
        <v>86</v>
      </c>
      <c r="B140" s="65">
        <v>1</v>
      </c>
      <c r="C140" s="65">
        <v>389</v>
      </c>
      <c r="D140" s="65">
        <v>47</v>
      </c>
      <c r="E140" s="65">
        <v>0</v>
      </c>
      <c r="F140" s="65">
        <v>0</v>
      </c>
      <c r="G140" s="65">
        <v>5</v>
      </c>
      <c r="H140" s="65">
        <v>2000</v>
      </c>
      <c r="I140" s="65">
        <v>0</v>
      </c>
      <c r="J140" s="65">
        <v>0</v>
      </c>
      <c r="K140" s="65">
        <v>0</v>
      </c>
      <c r="L140" s="65">
        <v>0</v>
      </c>
      <c r="M140" s="65">
        <v>0</v>
      </c>
      <c r="N140" s="65">
        <v>40</v>
      </c>
      <c r="O140" s="274">
        <v>16</v>
      </c>
      <c r="P140" s="65">
        <v>0</v>
      </c>
      <c r="Q140" s="65">
        <v>202792</v>
      </c>
      <c r="R140" s="274">
        <v>98806</v>
      </c>
      <c r="S140" s="274">
        <v>0</v>
      </c>
      <c r="T140" s="65">
        <v>20456</v>
      </c>
      <c r="U140" s="65">
        <v>56163557</v>
      </c>
      <c r="V140" s="65">
        <v>5370</v>
      </c>
      <c r="W140" s="65">
        <v>47982174</v>
      </c>
      <c r="X140" s="65">
        <f t="shared" si="25"/>
        <v>39</v>
      </c>
      <c r="Y140" s="10"/>
      <c r="Z140" s="65">
        <f t="shared" si="26"/>
        <v>202403</v>
      </c>
      <c r="AA140" s="10"/>
    </row>
    <row r="141" spans="1:27" x14ac:dyDescent="0.25">
      <c r="A141" s="9" t="s">
        <v>87</v>
      </c>
      <c r="B141" s="65">
        <v>973</v>
      </c>
      <c r="C141" s="65">
        <v>23483090</v>
      </c>
      <c r="D141" s="65">
        <v>471</v>
      </c>
      <c r="E141" s="65">
        <v>306</v>
      </c>
      <c r="F141" s="65">
        <v>4294896</v>
      </c>
      <c r="G141" s="65">
        <v>56</v>
      </c>
      <c r="H141" s="65">
        <v>227482</v>
      </c>
      <c r="I141" s="65">
        <v>183</v>
      </c>
      <c r="J141" s="65">
        <v>2009779</v>
      </c>
      <c r="K141" s="65">
        <v>91</v>
      </c>
      <c r="L141" s="65">
        <v>1907576</v>
      </c>
      <c r="M141" s="65">
        <v>296910</v>
      </c>
      <c r="N141" s="65">
        <v>812</v>
      </c>
      <c r="O141" s="274">
        <v>559</v>
      </c>
      <c r="P141" s="65">
        <v>139</v>
      </c>
      <c r="Q141" s="65">
        <v>22442243</v>
      </c>
      <c r="R141" s="274">
        <v>19226888</v>
      </c>
      <c r="S141" s="274">
        <v>1234574</v>
      </c>
      <c r="T141" s="65">
        <v>2974</v>
      </c>
      <c r="U141" s="65">
        <v>31836953</v>
      </c>
      <c r="V141" s="65">
        <v>1780</v>
      </c>
      <c r="W141" s="65">
        <v>51442034</v>
      </c>
      <c r="X141" s="65">
        <f t="shared" si="25"/>
        <v>-161</v>
      </c>
      <c r="Y141" s="10">
        <f t="shared" si="27"/>
        <v>-0.16546762589928057</v>
      </c>
      <c r="Z141" s="65">
        <f t="shared" si="26"/>
        <v>-1040847</v>
      </c>
      <c r="AA141" s="10">
        <f t="shared" si="44"/>
        <v>-4.4323255585189174E-2</v>
      </c>
    </row>
    <row r="142" spans="1:27" x14ac:dyDescent="0.25">
      <c r="A142" s="9" t="s">
        <v>87</v>
      </c>
      <c r="B142" s="65">
        <v>4</v>
      </c>
      <c r="C142" s="65">
        <v>15429</v>
      </c>
      <c r="D142" s="65">
        <v>33</v>
      </c>
      <c r="E142" s="65">
        <v>1</v>
      </c>
      <c r="F142" s="65">
        <v>1600</v>
      </c>
      <c r="G142" s="65">
        <v>2</v>
      </c>
      <c r="H142" s="65">
        <v>6000</v>
      </c>
      <c r="I142" s="65">
        <v>0</v>
      </c>
      <c r="J142" s="65">
        <v>0</v>
      </c>
      <c r="K142" s="65">
        <v>0</v>
      </c>
      <c r="L142" s="65">
        <v>0</v>
      </c>
      <c r="M142" s="65">
        <v>0</v>
      </c>
      <c r="N142" s="65">
        <v>30</v>
      </c>
      <c r="O142" s="274">
        <v>13</v>
      </c>
      <c r="P142" s="65">
        <v>2</v>
      </c>
      <c r="Q142" s="65">
        <v>158786</v>
      </c>
      <c r="R142" s="274">
        <v>75907</v>
      </c>
      <c r="S142" s="274">
        <v>5216</v>
      </c>
      <c r="T142" s="65">
        <v>6051</v>
      </c>
      <c r="U142" s="65">
        <v>18590286</v>
      </c>
      <c r="V142" s="65">
        <v>1824</v>
      </c>
      <c r="W142" s="65">
        <v>17105808</v>
      </c>
      <c r="X142" s="65">
        <f t="shared" ref="X142:X143" si="49">+N142-B142</f>
        <v>26</v>
      </c>
      <c r="Y142" s="10"/>
      <c r="Z142" s="65">
        <f t="shared" ref="Z142:Z143" si="50">+Q142-C142</f>
        <v>143357</v>
      </c>
      <c r="AA142" s="10"/>
    </row>
    <row r="143" spans="1:27" x14ac:dyDescent="0.25">
      <c r="A143" s="9" t="s">
        <v>267</v>
      </c>
      <c r="B143" s="65">
        <f>SUM(B139:B142)</f>
        <v>3018</v>
      </c>
      <c r="C143" s="65">
        <f t="shared" ref="C143:W143" si="51">SUM(C139:C142)</f>
        <v>71982276</v>
      </c>
      <c r="D143" s="65">
        <f t="shared" si="51"/>
        <v>1339</v>
      </c>
      <c r="E143" s="65">
        <f t="shared" si="51"/>
        <v>792</v>
      </c>
      <c r="F143" s="65">
        <f t="shared" si="51"/>
        <v>9361807</v>
      </c>
      <c r="G143" s="65">
        <f t="shared" si="51"/>
        <v>163</v>
      </c>
      <c r="H143" s="65">
        <f t="shared" si="51"/>
        <v>1247197</v>
      </c>
      <c r="I143" s="65">
        <f t="shared" si="51"/>
        <v>425</v>
      </c>
      <c r="J143" s="65">
        <f t="shared" si="51"/>
        <v>3794120</v>
      </c>
      <c r="K143" s="65">
        <f t="shared" si="51"/>
        <v>273</v>
      </c>
      <c r="L143" s="65">
        <f t="shared" si="51"/>
        <v>4486273</v>
      </c>
      <c r="M143" s="65">
        <f t="shared" si="51"/>
        <v>1978328</v>
      </c>
      <c r="N143" s="65">
        <f t="shared" si="51"/>
        <v>2702</v>
      </c>
      <c r="O143" s="274">
        <f t="shared" si="51"/>
        <v>1672</v>
      </c>
      <c r="P143" s="65">
        <f t="shared" si="51"/>
        <v>369</v>
      </c>
      <c r="Q143" s="65">
        <f t="shared" si="51"/>
        <v>72081428</v>
      </c>
      <c r="R143" s="274">
        <f t="shared" si="51"/>
        <v>57588265</v>
      </c>
      <c r="S143" s="274">
        <f t="shared" si="51"/>
        <v>4130249</v>
      </c>
      <c r="T143" s="65">
        <f t="shared" si="51"/>
        <v>37770</v>
      </c>
      <c r="U143" s="65">
        <f t="shared" si="51"/>
        <v>186257934</v>
      </c>
      <c r="V143" s="65">
        <f t="shared" si="51"/>
        <v>13601</v>
      </c>
      <c r="W143" s="65">
        <f t="shared" si="51"/>
        <v>247677552</v>
      </c>
      <c r="X143" s="65">
        <f t="shared" si="49"/>
        <v>-316</v>
      </c>
      <c r="Y143" s="10">
        <f t="shared" ref="Y143" si="52">+X143/B143</f>
        <v>-0.10470510271703115</v>
      </c>
      <c r="Z143" s="65">
        <f t="shared" si="50"/>
        <v>99152</v>
      </c>
      <c r="AA143" s="10">
        <f t="shared" si="44"/>
        <v>1.3774501934337281E-3</v>
      </c>
    </row>
    <row r="144" spans="1:27" x14ac:dyDescent="0.25">
      <c r="A144" s="9" t="s">
        <v>88</v>
      </c>
      <c r="B144" s="65">
        <v>748</v>
      </c>
      <c r="C144" s="65">
        <v>23601465</v>
      </c>
      <c r="D144" s="65">
        <v>322</v>
      </c>
      <c r="E144" s="65">
        <v>156</v>
      </c>
      <c r="F144" s="65">
        <v>1597342</v>
      </c>
      <c r="G144" s="65">
        <v>59</v>
      </c>
      <c r="H144" s="65">
        <v>137692</v>
      </c>
      <c r="I144" s="65">
        <v>85</v>
      </c>
      <c r="J144" s="65">
        <v>1288009</v>
      </c>
      <c r="K144" s="65">
        <v>78</v>
      </c>
      <c r="L144" s="65">
        <v>2420997</v>
      </c>
      <c r="M144" s="65">
        <v>540173</v>
      </c>
      <c r="N144" s="65">
        <v>694</v>
      </c>
      <c r="O144" s="274">
        <v>375</v>
      </c>
      <c r="P144" s="65">
        <v>81</v>
      </c>
      <c r="Q144" s="65">
        <v>22238251</v>
      </c>
      <c r="R144" s="274">
        <v>18611528</v>
      </c>
      <c r="S144" s="274">
        <v>718411</v>
      </c>
      <c r="T144" s="65">
        <v>3727</v>
      </c>
      <c r="U144" s="65">
        <v>35437228</v>
      </c>
      <c r="V144" s="65">
        <v>2022</v>
      </c>
      <c r="W144" s="65">
        <v>62815928</v>
      </c>
      <c r="X144" s="65">
        <f t="shared" si="25"/>
        <v>-54</v>
      </c>
      <c r="Y144" s="10">
        <f t="shared" si="27"/>
        <v>-7.2192513368983954E-2</v>
      </c>
      <c r="Z144" s="65">
        <f t="shared" si="26"/>
        <v>-1363214</v>
      </c>
      <c r="AA144" s="10">
        <f t="shared" si="44"/>
        <v>-5.7759719576729665E-2</v>
      </c>
    </row>
    <row r="145" spans="1:27" x14ac:dyDescent="0.25">
      <c r="A145" s="9" t="s">
        <v>88</v>
      </c>
      <c r="B145" s="65">
        <v>1</v>
      </c>
      <c r="C145" s="65">
        <v>2093</v>
      </c>
      <c r="D145" s="65">
        <v>32</v>
      </c>
      <c r="E145" s="65">
        <v>1</v>
      </c>
      <c r="F145" s="65">
        <v>62</v>
      </c>
      <c r="G145" s="65">
        <v>5</v>
      </c>
      <c r="H145" s="65">
        <v>1810</v>
      </c>
      <c r="I145" s="65">
        <v>0</v>
      </c>
      <c r="J145" s="65">
        <v>0</v>
      </c>
      <c r="K145" s="65">
        <v>0</v>
      </c>
      <c r="L145" s="65">
        <v>0</v>
      </c>
      <c r="M145" s="65">
        <v>0</v>
      </c>
      <c r="N145" s="65">
        <v>25</v>
      </c>
      <c r="O145" s="274">
        <v>8</v>
      </c>
      <c r="P145" s="65">
        <v>1</v>
      </c>
      <c r="Q145" s="65">
        <v>164568</v>
      </c>
      <c r="R145" s="274">
        <v>37011</v>
      </c>
      <c r="S145" s="274">
        <v>2071</v>
      </c>
      <c r="T145" s="65">
        <v>8868</v>
      </c>
      <c r="U145" s="65">
        <v>21166858</v>
      </c>
      <c r="V145" s="65">
        <v>2456</v>
      </c>
      <c r="W145" s="65">
        <v>20994564</v>
      </c>
      <c r="X145" s="65">
        <f t="shared" ref="X145:X215" si="53">+N145-B145</f>
        <v>24</v>
      </c>
      <c r="Y145" s="10"/>
      <c r="Z145" s="65">
        <f t="shared" ref="Z145:Z215" si="54">+Q145-C145</f>
        <v>162475</v>
      </c>
      <c r="AA145" s="10"/>
    </row>
    <row r="146" spans="1:27" x14ac:dyDescent="0.25">
      <c r="A146" s="9" t="s">
        <v>89</v>
      </c>
      <c r="B146" s="65">
        <v>609</v>
      </c>
      <c r="C146" s="65">
        <v>19621555</v>
      </c>
      <c r="D146" s="65">
        <v>234</v>
      </c>
      <c r="E146" s="65">
        <v>127</v>
      </c>
      <c r="F146" s="65">
        <v>1139445</v>
      </c>
      <c r="G146" s="65">
        <v>22</v>
      </c>
      <c r="H146" s="65">
        <v>119006</v>
      </c>
      <c r="I146" s="65">
        <v>94</v>
      </c>
      <c r="J146" s="65">
        <v>1749131</v>
      </c>
      <c r="K146" s="65">
        <v>47</v>
      </c>
      <c r="L146" s="65">
        <v>1081539</v>
      </c>
      <c r="M146" s="65">
        <v>692981</v>
      </c>
      <c r="N146" s="65">
        <v>553</v>
      </c>
      <c r="O146" s="274">
        <v>305</v>
      </c>
      <c r="P146" s="65">
        <v>53</v>
      </c>
      <c r="Q146" s="65">
        <v>18442643</v>
      </c>
      <c r="R146" s="274">
        <v>15203604</v>
      </c>
      <c r="S146" s="274">
        <v>898730</v>
      </c>
      <c r="T146" s="65">
        <v>2310</v>
      </c>
      <c r="U146" s="65">
        <v>20161367</v>
      </c>
      <c r="V146" s="65">
        <v>1456</v>
      </c>
      <c r="W146" s="65">
        <v>40297213</v>
      </c>
      <c r="X146" s="65">
        <f t="shared" si="53"/>
        <v>-56</v>
      </c>
      <c r="Y146" s="10">
        <f t="shared" ref="Y146:Y215" si="55">+X146/B146</f>
        <v>-9.1954022988505746E-2</v>
      </c>
      <c r="Z146" s="65">
        <f t="shared" si="54"/>
        <v>-1178912</v>
      </c>
      <c r="AA146" s="10">
        <f t="shared" si="44"/>
        <v>-6.0082496010127641E-2</v>
      </c>
    </row>
    <row r="147" spans="1:27" x14ac:dyDescent="0.25">
      <c r="A147" s="9" t="s">
        <v>89</v>
      </c>
      <c r="B147" s="65">
        <v>0</v>
      </c>
      <c r="C147" s="65">
        <v>0</v>
      </c>
      <c r="D147" s="65">
        <v>24</v>
      </c>
      <c r="E147" s="65">
        <v>0</v>
      </c>
      <c r="F147" s="65">
        <v>0</v>
      </c>
      <c r="G147" s="65">
        <v>2</v>
      </c>
      <c r="H147" s="65">
        <v>1800</v>
      </c>
      <c r="I147" s="65">
        <v>0</v>
      </c>
      <c r="J147" s="65">
        <v>0</v>
      </c>
      <c r="K147" s="65">
        <v>0</v>
      </c>
      <c r="L147" s="65">
        <v>0</v>
      </c>
      <c r="M147" s="65">
        <v>0</v>
      </c>
      <c r="N147" s="65">
        <v>22</v>
      </c>
      <c r="O147" s="274">
        <v>2</v>
      </c>
      <c r="P147" s="65">
        <v>0</v>
      </c>
      <c r="Q147" s="65">
        <v>115010</v>
      </c>
      <c r="R147" s="274">
        <v>15950</v>
      </c>
      <c r="S147" s="274">
        <v>0</v>
      </c>
      <c r="T147" s="65">
        <v>3976</v>
      </c>
      <c r="U147" s="65">
        <v>11225899</v>
      </c>
      <c r="V147" s="65">
        <v>1429</v>
      </c>
      <c r="W147" s="65">
        <v>18168447</v>
      </c>
      <c r="X147" s="65">
        <f t="shared" si="53"/>
        <v>22</v>
      </c>
      <c r="Y147" s="10"/>
      <c r="Z147" s="65">
        <f t="shared" si="54"/>
        <v>115010</v>
      </c>
      <c r="AA147" s="10"/>
    </row>
    <row r="148" spans="1:27" x14ac:dyDescent="0.25">
      <c r="A148" s="9" t="s">
        <v>90</v>
      </c>
      <c r="B148" s="65">
        <v>21848</v>
      </c>
      <c r="C148" s="65">
        <v>530149411</v>
      </c>
      <c r="D148" s="65">
        <v>9938</v>
      </c>
      <c r="E148" s="65">
        <v>5254</v>
      </c>
      <c r="F148" s="65">
        <v>55520938</v>
      </c>
      <c r="G148" s="65">
        <v>2162</v>
      </c>
      <c r="H148" s="65">
        <v>5131037</v>
      </c>
      <c r="I148" s="65">
        <v>2426</v>
      </c>
      <c r="J148" s="65">
        <v>27936246</v>
      </c>
      <c r="K148" s="65">
        <v>2094</v>
      </c>
      <c r="L148" s="65">
        <v>21681025</v>
      </c>
      <c r="M148" s="65">
        <v>8567206</v>
      </c>
      <c r="N148" s="65">
        <v>19847</v>
      </c>
      <c r="O148" s="274">
        <v>9726</v>
      </c>
      <c r="P148" s="65">
        <v>2812</v>
      </c>
      <c r="Q148" s="65">
        <v>495934529</v>
      </c>
      <c r="R148" s="274">
        <v>374729687</v>
      </c>
      <c r="S148" s="274">
        <v>26314921</v>
      </c>
      <c r="T148" s="65">
        <v>85452</v>
      </c>
      <c r="U148" s="65">
        <v>669430734</v>
      </c>
      <c r="V148" s="65">
        <v>54708</v>
      </c>
      <c r="W148" s="65">
        <v>1295365854</v>
      </c>
      <c r="X148" s="65">
        <f t="shared" si="53"/>
        <v>-2001</v>
      </c>
      <c r="Y148" s="10">
        <f t="shared" si="55"/>
        <v>-9.1587330648114237E-2</v>
      </c>
      <c r="Z148" s="65">
        <f t="shared" si="54"/>
        <v>-34214882</v>
      </c>
      <c r="AA148" s="10">
        <f t="shared" si="44"/>
        <v>-6.4538187329986493E-2</v>
      </c>
    </row>
    <row r="149" spans="1:27" x14ac:dyDescent="0.25">
      <c r="A149" s="9" t="s">
        <v>90</v>
      </c>
      <c r="B149" s="65">
        <v>2</v>
      </c>
      <c r="C149" s="65">
        <v>3024</v>
      </c>
      <c r="D149" s="65">
        <v>918</v>
      </c>
      <c r="E149" s="65">
        <v>38</v>
      </c>
      <c r="F149" s="65">
        <v>135786</v>
      </c>
      <c r="G149" s="65">
        <v>158</v>
      </c>
      <c r="H149" s="65">
        <v>37340</v>
      </c>
      <c r="I149" s="65">
        <v>2</v>
      </c>
      <c r="J149" s="65">
        <v>0</v>
      </c>
      <c r="K149" s="65">
        <v>2</v>
      </c>
      <c r="L149" s="65">
        <v>5303</v>
      </c>
      <c r="M149" s="65">
        <v>7503</v>
      </c>
      <c r="N149" s="65">
        <v>697</v>
      </c>
      <c r="O149" s="274">
        <v>135</v>
      </c>
      <c r="P149" s="65">
        <v>11</v>
      </c>
      <c r="Q149" s="65">
        <v>5116155</v>
      </c>
      <c r="R149" s="274">
        <v>1481879</v>
      </c>
      <c r="S149" s="274">
        <v>56116</v>
      </c>
      <c r="T149" s="65">
        <v>136996</v>
      </c>
      <c r="U149" s="65">
        <v>367946174</v>
      </c>
      <c r="V149" s="65">
        <v>57343</v>
      </c>
      <c r="W149" s="65">
        <v>463537838</v>
      </c>
      <c r="X149" s="65">
        <f t="shared" si="53"/>
        <v>695</v>
      </c>
      <c r="Y149" s="10"/>
      <c r="Z149" s="65">
        <f t="shared" si="54"/>
        <v>5113131</v>
      </c>
      <c r="AA149" s="10"/>
    </row>
    <row r="150" spans="1:27" x14ac:dyDescent="0.25">
      <c r="A150" s="9" t="s">
        <v>91</v>
      </c>
      <c r="B150" s="65">
        <v>4705</v>
      </c>
      <c r="C150" s="65">
        <v>108722154</v>
      </c>
      <c r="D150" s="65">
        <v>1890</v>
      </c>
      <c r="E150" s="65">
        <v>1053</v>
      </c>
      <c r="F150" s="65">
        <v>11752141</v>
      </c>
      <c r="G150" s="65">
        <v>335</v>
      </c>
      <c r="H150" s="65">
        <v>1054565</v>
      </c>
      <c r="I150" s="65">
        <v>525</v>
      </c>
      <c r="J150" s="65">
        <v>7838412</v>
      </c>
      <c r="K150" s="65">
        <v>359</v>
      </c>
      <c r="L150" s="65">
        <v>3190085</v>
      </c>
      <c r="M150" s="65">
        <v>2573013</v>
      </c>
      <c r="N150" s="65">
        <v>4326</v>
      </c>
      <c r="O150" s="274">
        <v>2284</v>
      </c>
      <c r="P150" s="65">
        <v>499</v>
      </c>
      <c r="Q150" s="65">
        <v>103263521</v>
      </c>
      <c r="R150" s="274">
        <v>78703166</v>
      </c>
      <c r="S150" s="274">
        <v>4453316</v>
      </c>
      <c r="T150" s="65">
        <v>9117</v>
      </c>
      <c r="U150" s="65">
        <v>102605192</v>
      </c>
      <c r="V150" s="65">
        <v>8781</v>
      </c>
      <c r="W150" s="65">
        <v>239269147</v>
      </c>
      <c r="X150" s="65">
        <f t="shared" si="53"/>
        <v>-379</v>
      </c>
      <c r="Y150" s="10">
        <f t="shared" si="55"/>
        <v>-8.0552603613177468E-2</v>
      </c>
      <c r="Z150" s="65">
        <f t="shared" si="54"/>
        <v>-5458633</v>
      </c>
      <c r="AA150" s="10">
        <f t="shared" si="44"/>
        <v>-5.020718224548789E-2</v>
      </c>
    </row>
    <row r="151" spans="1:27" x14ac:dyDescent="0.25">
      <c r="A151" s="9" t="s">
        <v>91</v>
      </c>
      <c r="B151" s="65">
        <v>0</v>
      </c>
      <c r="C151" s="65">
        <v>0</v>
      </c>
      <c r="D151" s="65">
        <v>132</v>
      </c>
      <c r="E151" s="65">
        <v>4</v>
      </c>
      <c r="F151" s="65">
        <v>10678</v>
      </c>
      <c r="G151" s="65">
        <v>11</v>
      </c>
      <c r="H151" s="65">
        <v>17600</v>
      </c>
      <c r="I151" s="65">
        <v>0</v>
      </c>
      <c r="J151" s="65">
        <v>0</v>
      </c>
      <c r="K151" s="65">
        <v>1</v>
      </c>
      <c r="L151" s="65">
        <v>0</v>
      </c>
      <c r="M151" s="65">
        <v>0</v>
      </c>
      <c r="N151" s="65">
        <v>115</v>
      </c>
      <c r="O151" s="274">
        <v>34</v>
      </c>
      <c r="P151" s="65">
        <v>5</v>
      </c>
      <c r="Q151" s="65">
        <v>581719</v>
      </c>
      <c r="R151" s="274">
        <v>243180</v>
      </c>
      <c r="S151" s="274">
        <v>22799</v>
      </c>
      <c r="T151" s="65">
        <v>12781</v>
      </c>
      <c r="U151" s="65">
        <v>40334311</v>
      </c>
      <c r="V151" s="65">
        <v>5693</v>
      </c>
      <c r="W151" s="65">
        <v>68301966</v>
      </c>
      <c r="X151" s="65">
        <f t="shared" si="53"/>
        <v>115</v>
      </c>
      <c r="Y151" s="10"/>
      <c r="Z151" s="65">
        <f t="shared" si="54"/>
        <v>581719</v>
      </c>
      <c r="AA151" s="10"/>
    </row>
    <row r="152" spans="1:27" x14ac:dyDescent="0.25">
      <c r="A152" s="9" t="s">
        <v>92</v>
      </c>
      <c r="B152" s="65">
        <v>3511</v>
      </c>
      <c r="C152" s="65">
        <v>68434462</v>
      </c>
      <c r="D152" s="65">
        <v>1481</v>
      </c>
      <c r="E152" s="65">
        <v>928</v>
      </c>
      <c r="F152" s="65">
        <v>6740580</v>
      </c>
      <c r="G152" s="65">
        <v>245</v>
      </c>
      <c r="H152" s="65">
        <v>485924</v>
      </c>
      <c r="I152" s="65">
        <v>401</v>
      </c>
      <c r="J152" s="65">
        <v>4231677</v>
      </c>
      <c r="K152" s="65">
        <v>265</v>
      </c>
      <c r="L152" s="65">
        <v>1137966</v>
      </c>
      <c r="M152" s="65">
        <v>572402</v>
      </c>
      <c r="N152" s="65">
        <v>3147</v>
      </c>
      <c r="O152" s="274">
        <v>1611</v>
      </c>
      <c r="P152" s="65">
        <v>362</v>
      </c>
      <c r="Q152" s="65">
        <v>71541670</v>
      </c>
      <c r="R152" s="274">
        <v>50186108</v>
      </c>
      <c r="S152" s="274">
        <v>2141943</v>
      </c>
      <c r="T152" s="65">
        <v>8027</v>
      </c>
      <c r="U152" s="65">
        <v>77921222</v>
      </c>
      <c r="V152" s="65">
        <v>7258</v>
      </c>
      <c r="W152" s="65">
        <v>162601469</v>
      </c>
      <c r="X152" s="65">
        <f t="shared" si="53"/>
        <v>-364</v>
      </c>
      <c r="Y152" s="10">
        <f t="shared" si="55"/>
        <v>-0.10367416690401594</v>
      </c>
      <c r="Z152" s="65">
        <f t="shared" si="54"/>
        <v>3107208</v>
      </c>
      <c r="AA152" s="10">
        <f t="shared" si="44"/>
        <v>4.5404141556632679E-2</v>
      </c>
    </row>
    <row r="153" spans="1:27" x14ac:dyDescent="0.25">
      <c r="A153" s="9" t="s">
        <v>92</v>
      </c>
      <c r="B153" s="65">
        <v>0</v>
      </c>
      <c r="C153" s="65">
        <v>0</v>
      </c>
      <c r="D153" s="65">
        <v>115</v>
      </c>
      <c r="E153" s="65">
        <v>3</v>
      </c>
      <c r="F153" s="65">
        <v>8863</v>
      </c>
      <c r="G153" s="65">
        <v>14</v>
      </c>
      <c r="H153" s="65">
        <v>6367</v>
      </c>
      <c r="I153" s="65">
        <v>0</v>
      </c>
      <c r="J153" s="65">
        <v>0</v>
      </c>
      <c r="K153" s="65">
        <v>0</v>
      </c>
      <c r="L153" s="65">
        <v>0</v>
      </c>
      <c r="M153" s="65">
        <v>0</v>
      </c>
      <c r="N153" s="65">
        <v>98</v>
      </c>
      <c r="O153" s="274">
        <v>26</v>
      </c>
      <c r="P153" s="65">
        <v>1</v>
      </c>
      <c r="Q153" s="65">
        <v>681512</v>
      </c>
      <c r="R153" s="274">
        <v>265140</v>
      </c>
      <c r="S153" s="274">
        <v>2116</v>
      </c>
      <c r="T153" s="65">
        <v>12008</v>
      </c>
      <c r="U153" s="65">
        <v>32146317</v>
      </c>
      <c r="V153" s="65">
        <v>4811</v>
      </c>
      <c r="W153" s="65">
        <v>47371820</v>
      </c>
      <c r="X153" s="65">
        <f t="shared" si="53"/>
        <v>98</v>
      </c>
      <c r="Y153" s="10"/>
      <c r="Z153" s="65">
        <f t="shared" si="54"/>
        <v>681512</v>
      </c>
      <c r="AA153" s="10"/>
    </row>
    <row r="154" spans="1:27" x14ac:dyDescent="0.25">
      <c r="A154" s="9" t="s">
        <v>276</v>
      </c>
      <c r="B154" s="65">
        <f>SUM(B144:B153)</f>
        <v>31424</v>
      </c>
      <c r="C154" s="65">
        <f t="shared" ref="C154:W154" si="56">SUM(C144:C153)</f>
        <v>750534164</v>
      </c>
      <c r="D154" s="65">
        <f t="shared" si="56"/>
        <v>15086</v>
      </c>
      <c r="E154" s="65">
        <f t="shared" si="56"/>
        <v>7564</v>
      </c>
      <c r="F154" s="65">
        <f t="shared" si="56"/>
        <v>76905835</v>
      </c>
      <c r="G154" s="65">
        <f t="shared" si="56"/>
        <v>3013</v>
      </c>
      <c r="H154" s="65">
        <f t="shared" si="56"/>
        <v>6993141</v>
      </c>
      <c r="I154" s="65">
        <f t="shared" si="56"/>
        <v>3533</v>
      </c>
      <c r="J154" s="65">
        <f t="shared" si="56"/>
        <v>43043475</v>
      </c>
      <c r="K154" s="65">
        <f t="shared" si="56"/>
        <v>2846</v>
      </c>
      <c r="L154" s="65">
        <f t="shared" si="56"/>
        <v>29516915</v>
      </c>
      <c r="M154" s="65">
        <f t="shared" si="56"/>
        <v>12953278</v>
      </c>
      <c r="N154" s="65">
        <f t="shared" si="56"/>
        <v>29524</v>
      </c>
      <c r="O154" s="274">
        <f t="shared" si="56"/>
        <v>14506</v>
      </c>
      <c r="P154" s="65">
        <f t="shared" si="56"/>
        <v>3825</v>
      </c>
      <c r="Q154" s="65">
        <f t="shared" si="56"/>
        <v>718079578</v>
      </c>
      <c r="R154" s="274">
        <f t="shared" si="56"/>
        <v>539477253</v>
      </c>
      <c r="S154" s="274">
        <f t="shared" si="56"/>
        <v>34610423</v>
      </c>
      <c r="T154" s="65">
        <f t="shared" si="56"/>
        <v>283262</v>
      </c>
      <c r="U154" s="65">
        <f t="shared" si="56"/>
        <v>1378375302</v>
      </c>
      <c r="V154" s="65">
        <f t="shared" si="56"/>
        <v>145957</v>
      </c>
      <c r="W154" s="65">
        <f t="shared" si="56"/>
        <v>2418724246</v>
      </c>
      <c r="X154" s="65">
        <f t="shared" ref="X154" si="57">+N154-B154</f>
        <v>-1900</v>
      </c>
      <c r="Y154" s="10">
        <f t="shared" ref="Y154" si="58">+X154/B154</f>
        <v>-6.0463340122199595E-2</v>
      </c>
      <c r="Z154" s="65">
        <f t="shared" ref="Z154" si="59">+Q154-C154</f>
        <v>-32454586</v>
      </c>
      <c r="AA154" s="10">
        <f t="shared" si="44"/>
        <v>-4.324198358544009E-2</v>
      </c>
    </row>
    <row r="155" spans="1:27" x14ac:dyDescent="0.25">
      <c r="A155" s="9" t="s">
        <v>93</v>
      </c>
      <c r="B155" s="65">
        <v>12665</v>
      </c>
      <c r="C155" s="65">
        <v>182732941</v>
      </c>
      <c r="D155" s="65">
        <v>6927</v>
      </c>
      <c r="E155" s="65">
        <v>4453</v>
      </c>
      <c r="F155" s="65">
        <v>28950871</v>
      </c>
      <c r="G155" s="65">
        <v>1188</v>
      </c>
      <c r="H155" s="65">
        <v>3014190</v>
      </c>
      <c r="I155" s="65">
        <v>1396</v>
      </c>
      <c r="J155" s="65">
        <v>14537015</v>
      </c>
      <c r="K155" s="65">
        <v>737</v>
      </c>
      <c r="L155" s="65">
        <v>4292828</v>
      </c>
      <c r="M155" s="65">
        <v>1187117</v>
      </c>
      <c r="N155" s="65">
        <v>11840</v>
      </c>
      <c r="O155" s="274">
        <v>6053</v>
      </c>
      <c r="P155" s="65">
        <v>2453</v>
      </c>
      <c r="Q155" s="65">
        <v>178665927</v>
      </c>
      <c r="R155" s="274">
        <v>131188513</v>
      </c>
      <c r="S155" s="274">
        <v>13196482</v>
      </c>
      <c r="T155" s="65">
        <v>14895</v>
      </c>
      <c r="U155" s="65">
        <v>118267002</v>
      </c>
      <c r="V155" s="65">
        <v>19002</v>
      </c>
      <c r="W155" s="65">
        <v>309644681</v>
      </c>
      <c r="X155" s="65">
        <f t="shared" si="53"/>
        <v>-825</v>
      </c>
      <c r="Y155" s="10">
        <f t="shared" si="55"/>
        <v>-6.514015001973944E-2</v>
      </c>
      <c r="Z155" s="65">
        <f t="shared" si="54"/>
        <v>-4067014</v>
      </c>
      <c r="AA155" s="10">
        <f t="shared" si="44"/>
        <v>-2.2256600138669033E-2</v>
      </c>
    </row>
    <row r="156" spans="1:27" x14ac:dyDescent="0.25">
      <c r="A156" s="9" t="s">
        <v>93</v>
      </c>
      <c r="B156" s="65">
        <v>2</v>
      </c>
      <c r="C156" s="65">
        <v>19316</v>
      </c>
      <c r="D156" s="65">
        <v>831</v>
      </c>
      <c r="E156" s="65">
        <v>49</v>
      </c>
      <c r="F156" s="65">
        <v>128124</v>
      </c>
      <c r="G156" s="65">
        <v>79</v>
      </c>
      <c r="H156" s="65">
        <v>6200</v>
      </c>
      <c r="I156" s="65">
        <v>1</v>
      </c>
      <c r="J156" s="65">
        <v>5818</v>
      </c>
      <c r="K156" s="65">
        <v>4</v>
      </c>
      <c r="L156" s="65">
        <v>2950</v>
      </c>
      <c r="M156" s="65">
        <v>650</v>
      </c>
      <c r="N156" s="65">
        <v>679</v>
      </c>
      <c r="O156" s="274">
        <v>202</v>
      </c>
      <c r="P156" s="65">
        <v>30</v>
      </c>
      <c r="Q156" s="65">
        <v>4377521</v>
      </c>
      <c r="R156" s="274">
        <v>1760762</v>
      </c>
      <c r="S156" s="274">
        <v>95411</v>
      </c>
      <c r="T156" s="65">
        <v>16690</v>
      </c>
      <c r="U156" s="65">
        <v>44275241</v>
      </c>
      <c r="V156" s="65">
        <v>8888</v>
      </c>
      <c r="W156" s="65">
        <v>70204642</v>
      </c>
      <c r="X156" s="65">
        <f t="shared" si="53"/>
        <v>677</v>
      </c>
      <c r="Y156" s="10"/>
      <c r="Z156" s="65">
        <f t="shared" si="54"/>
        <v>4358205</v>
      </c>
      <c r="AA156" s="10"/>
    </row>
    <row r="157" spans="1:27" x14ac:dyDescent="0.25">
      <c r="A157" s="9" t="s">
        <v>94</v>
      </c>
      <c r="B157" s="65">
        <v>3483</v>
      </c>
      <c r="C157" s="65">
        <v>61459175</v>
      </c>
      <c r="D157" s="65">
        <v>1736</v>
      </c>
      <c r="E157" s="65">
        <v>993</v>
      </c>
      <c r="F157" s="65">
        <v>11309060</v>
      </c>
      <c r="G157" s="65">
        <v>385</v>
      </c>
      <c r="H157" s="65">
        <v>742545</v>
      </c>
      <c r="I157" s="65">
        <v>329</v>
      </c>
      <c r="J157" s="65">
        <v>3581139</v>
      </c>
      <c r="K157" s="65">
        <v>218</v>
      </c>
      <c r="L157" s="65">
        <v>1835702</v>
      </c>
      <c r="M157" s="65">
        <v>1088129</v>
      </c>
      <c r="N157" s="65">
        <v>3293</v>
      </c>
      <c r="O157" s="274">
        <v>1614</v>
      </c>
      <c r="P157" s="65">
        <v>400</v>
      </c>
      <c r="Q157" s="65">
        <v>53833434</v>
      </c>
      <c r="R157" s="274">
        <v>38069411</v>
      </c>
      <c r="S157" s="274">
        <v>3094745</v>
      </c>
      <c r="T157" s="65">
        <v>5003</v>
      </c>
      <c r="U157" s="65">
        <v>43205604</v>
      </c>
      <c r="V157" s="65">
        <v>5581</v>
      </c>
      <c r="W157" s="65">
        <v>109233432</v>
      </c>
      <c r="X157" s="65">
        <f t="shared" si="53"/>
        <v>-190</v>
      </c>
      <c r="Y157" s="10">
        <f t="shared" si="55"/>
        <v>-5.4550674705713467E-2</v>
      </c>
      <c r="Z157" s="65">
        <f t="shared" si="54"/>
        <v>-7625741</v>
      </c>
      <c r="AA157" s="10">
        <f t="shared" si="44"/>
        <v>-0.12407815431951373</v>
      </c>
    </row>
    <row r="158" spans="1:27" x14ac:dyDescent="0.25">
      <c r="A158" s="9" t="s">
        <v>94</v>
      </c>
      <c r="B158" s="65">
        <v>0</v>
      </c>
      <c r="C158" s="65">
        <v>0</v>
      </c>
      <c r="D158" s="65">
        <v>230</v>
      </c>
      <c r="E158" s="65">
        <v>10</v>
      </c>
      <c r="F158" s="65">
        <v>24653</v>
      </c>
      <c r="G158" s="65">
        <v>42</v>
      </c>
      <c r="H158" s="65">
        <v>0</v>
      </c>
      <c r="I158" s="65">
        <v>0</v>
      </c>
      <c r="J158" s="65">
        <v>0</v>
      </c>
      <c r="K158" s="65">
        <v>0</v>
      </c>
      <c r="L158" s="65">
        <v>0</v>
      </c>
      <c r="M158" s="65">
        <v>0</v>
      </c>
      <c r="N158" s="65">
        <v>178</v>
      </c>
      <c r="O158" s="274">
        <v>51</v>
      </c>
      <c r="P158" s="65">
        <v>7</v>
      </c>
      <c r="Q158" s="65">
        <v>1191435</v>
      </c>
      <c r="R158" s="274">
        <v>568540</v>
      </c>
      <c r="S158" s="274">
        <v>19983</v>
      </c>
      <c r="T158" s="65">
        <v>7238</v>
      </c>
      <c r="U158" s="65">
        <v>20040775</v>
      </c>
      <c r="V158" s="65">
        <v>3425</v>
      </c>
      <c r="W158" s="65">
        <v>33153670</v>
      </c>
      <c r="X158" s="65">
        <f t="shared" si="53"/>
        <v>178</v>
      </c>
      <c r="Y158" s="10"/>
      <c r="Z158" s="65">
        <f t="shared" si="54"/>
        <v>1191435</v>
      </c>
      <c r="AA158" s="10"/>
    </row>
    <row r="159" spans="1:27" x14ac:dyDescent="0.25">
      <c r="A159" s="9" t="s">
        <v>95</v>
      </c>
      <c r="B159" s="65">
        <v>55670</v>
      </c>
      <c r="C159" s="65">
        <v>687550299</v>
      </c>
      <c r="D159" s="65">
        <v>27216</v>
      </c>
      <c r="E159" s="65">
        <v>14397</v>
      </c>
      <c r="F159" s="65">
        <v>90139219</v>
      </c>
      <c r="G159" s="65">
        <v>5700</v>
      </c>
      <c r="H159" s="65">
        <v>13291927</v>
      </c>
      <c r="I159" s="65">
        <v>5829</v>
      </c>
      <c r="J159" s="65">
        <v>39684060</v>
      </c>
      <c r="K159" s="65">
        <v>3998</v>
      </c>
      <c r="L159" s="65">
        <v>27411132</v>
      </c>
      <c r="M159" s="65">
        <v>11421842</v>
      </c>
      <c r="N159" s="65">
        <v>53277</v>
      </c>
      <c r="O159" s="274">
        <v>20842</v>
      </c>
      <c r="P159" s="65">
        <v>7421</v>
      </c>
      <c r="Q159" s="65">
        <v>654116917</v>
      </c>
      <c r="R159" s="274">
        <v>421363743</v>
      </c>
      <c r="S159" s="274">
        <v>37322932</v>
      </c>
      <c r="T159" s="65">
        <v>68205</v>
      </c>
      <c r="U159" s="65">
        <v>429466756</v>
      </c>
      <c r="V159" s="65">
        <v>90955</v>
      </c>
      <c r="W159" s="65">
        <v>1159445163</v>
      </c>
      <c r="X159" s="65">
        <f t="shared" si="53"/>
        <v>-2393</v>
      </c>
      <c r="Y159" s="10">
        <f t="shared" si="55"/>
        <v>-4.2985449973055506E-2</v>
      </c>
      <c r="Z159" s="65">
        <f t="shared" si="54"/>
        <v>-33433382</v>
      </c>
      <c r="AA159" s="10">
        <f t="shared" si="44"/>
        <v>-4.8626816174215638E-2</v>
      </c>
    </row>
    <row r="160" spans="1:27" x14ac:dyDescent="0.25">
      <c r="A160" s="9" t="s">
        <v>95</v>
      </c>
      <c r="B160" s="65">
        <v>8</v>
      </c>
      <c r="C160" s="65">
        <v>28274</v>
      </c>
      <c r="D160" s="65">
        <v>3249</v>
      </c>
      <c r="E160" s="65">
        <v>165</v>
      </c>
      <c r="F160" s="65">
        <v>369690</v>
      </c>
      <c r="G160" s="65">
        <v>327</v>
      </c>
      <c r="H160" s="65">
        <v>58811</v>
      </c>
      <c r="I160" s="65">
        <v>1</v>
      </c>
      <c r="J160" s="65">
        <v>300</v>
      </c>
      <c r="K160" s="65">
        <v>9</v>
      </c>
      <c r="L160" s="65">
        <v>3647</v>
      </c>
      <c r="M160" s="65">
        <v>3045</v>
      </c>
      <c r="N160" s="65">
        <v>2653</v>
      </c>
      <c r="O160" s="274">
        <v>348</v>
      </c>
      <c r="P160" s="65">
        <v>89</v>
      </c>
      <c r="Q160" s="65">
        <v>14324972</v>
      </c>
      <c r="R160" s="274">
        <v>3611389</v>
      </c>
      <c r="S160" s="274">
        <v>283836</v>
      </c>
      <c r="T160" s="65">
        <v>59053</v>
      </c>
      <c r="U160" s="65">
        <v>160753454</v>
      </c>
      <c r="V160" s="65">
        <v>35491</v>
      </c>
      <c r="W160" s="65">
        <v>211611098</v>
      </c>
      <c r="X160" s="65">
        <f t="shared" si="53"/>
        <v>2645</v>
      </c>
      <c r="Y160" s="10"/>
      <c r="Z160" s="65">
        <f t="shared" si="54"/>
        <v>14296698</v>
      </c>
      <c r="AA160" s="10"/>
    </row>
    <row r="161" spans="1:27" x14ac:dyDescent="0.25">
      <c r="A161" s="9" t="s">
        <v>96</v>
      </c>
      <c r="B161" s="65">
        <v>3569</v>
      </c>
      <c r="C161" s="65">
        <v>59221090</v>
      </c>
      <c r="D161" s="65">
        <v>2058</v>
      </c>
      <c r="E161" s="65">
        <v>1043</v>
      </c>
      <c r="F161" s="65">
        <v>7936241</v>
      </c>
      <c r="G161" s="65">
        <v>353</v>
      </c>
      <c r="H161" s="65">
        <v>999472</v>
      </c>
      <c r="I161" s="65">
        <v>352</v>
      </c>
      <c r="J161" s="65">
        <v>3241086</v>
      </c>
      <c r="K161" s="65">
        <v>275</v>
      </c>
      <c r="L161" s="65">
        <v>2224552</v>
      </c>
      <c r="M161" s="65">
        <v>1488207</v>
      </c>
      <c r="N161" s="65">
        <v>3600</v>
      </c>
      <c r="O161" s="274">
        <v>2135</v>
      </c>
      <c r="P161" s="65">
        <v>442</v>
      </c>
      <c r="Q161" s="65">
        <v>60648697</v>
      </c>
      <c r="R161" s="274">
        <v>42996876</v>
      </c>
      <c r="S161" s="274">
        <v>2618617</v>
      </c>
      <c r="T161" s="65">
        <v>5700</v>
      </c>
      <c r="U161" s="65">
        <v>47149151</v>
      </c>
      <c r="V161" s="65">
        <v>6738</v>
      </c>
      <c r="W161" s="65">
        <v>131917117</v>
      </c>
      <c r="X161" s="65">
        <f t="shared" si="53"/>
        <v>31</v>
      </c>
      <c r="Y161" s="10">
        <f t="shared" si="55"/>
        <v>8.6859064163631265E-3</v>
      </c>
      <c r="Z161" s="65">
        <f t="shared" si="54"/>
        <v>1427607</v>
      </c>
      <c r="AA161" s="10">
        <f t="shared" si="44"/>
        <v>2.4106395204816392E-2</v>
      </c>
    </row>
    <row r="162" spans="1:27" x14ac:dyDescent="0.25">
      <c r="A162" s="9" t="s">
        <v>96</v>
      </c>
      <c r="B162" s="65">
        <v>0</v>
      </c>
      <c r="C162" s="65">
        <v>0</v>
      </c>
      <c r="D162" s="65">
        <v>232</v>
      </c>
      <c r="E162" s="65">
        <v>10</v>
      </c>
      <c r="F162" s="65">
        <v>32972</v>
      </c>
      <c r="G162" s="65">
        <v>26</v>
      </c>
      <c r="H162" s="65">
        <v>7010</v>
      </c>
      <c r="I162" s="65">
        <v>0</v>
      </c>
      <c r="J162" s="65">
        <v>0</v>
      </c>
      <c r="K162" s="65">
        <v>0</v>
      </c>
      <c r="L162" s="65">
        <v>0</v>
      </c>
      <c r="M162" s="65">
        <v>0</v>
      </c>
      <c r="N162" s="65">
        <v>196</v>
      </c>
      <c r="O162" s="274">
        <v>65</v>
      </c>
      <c r="P162" s="65">
        <v>6</v>
      </c>
      <c r="Q162" s="65">
        <v>1385612</v>
      </c>
      <c r="R162" s="274">
        <v>494031</v>
      </c>
      <c r="S162" s="274">
        <v>43724</v>
      </c>
      <c r="T162" s="65">
        <v>7643</v>
      </c>
      <c r="U162" s="65">
        <v>19434611</v>
      </c>
      <c r="V162" s="65">
        <v>3626</v>
      </c>
      <c r="W162" s="65">
        <v>41595249</v>
      </c>
      <c r="X162" s="65">
        <f t="shared" si="53"/>
        <v>196</v>
      </c>
      <c r="Y162" s="10"/>
      <c r="Z162" s="65">
        <f t="shared" si="54"/>
        <v>1385612</v>
      </c>
      <c r="AA162" s="10"/>
    </row>
    <row r="163" spans="1:27" x14ac:dyDescent="0.25">
      <c r="A163" s="9" t="s">
        <v>97</v>
      </c>
      <c r="B163" s="65">
        <v>9074</v>
      </c>
      <c r="C163" s="65">
        <v>199609106</v>
      </c>
      <c r="D163" s="65">
        <v>5172</v>
      </c>
      <c r="E163" s="65">
        <v>2900</v>
      </c>
      <c r="F163" s="65">
        <v>26122161</v>
      </c>
      <c r="G163" s="65">
        <v>1125</v>
      </c>
      <c r="H163" s="65">
        <v>3661489</v>
      </c>
      <c r="I163" s="65">
        <v>1322</v>
      </c>
      <c r="J163" s="65">
        <v>12617365</v>
      </c>
      <c r="K163" s="65">
        <v>723</v>
      </c>
      <c r="L163" s="65">
        <v>8625451</v>
      </c>
      <c r="M163" s="65">
        <v>2282016</v>
      </c>
      <c r="N163" s="65">
        <v>8173</v>
      </c>
      <c r="O163" s="274">
        <v>4472</v>
      </c>
      <c r="P163" s="65">
        <v>1473</v>
      </c>
      <c r="Q163" s="65">
        <v>186650238</v>
      </c>
      <c r="R163" s="274">
        <v>136337355</v>
      </c>
      <c r="S163" s="274">
        <v>12930780</v>
      </c>
      <c r="T163" s="65">
        <v>17742</v>
      </c>
      <c r="U163" s="65">
        <v>143116847</v>
      </c>
      <c r="V163" s="65">
        <v>17506</v>
      </c>
      <c r="W163" s="65">
        <v>374289677</v>
      </c>
      <c r="X163" s="65">
        <f t="shared" si="53"/>
        <v>-901</v>
      </c>
      <c r="Y163" s="10">
        <f t="shared" si="55"/>
        <v>-9.9294688119903024E-2</v>
      </c>
      <c r="Z163" s="65">
        <f t="shared" si="54"/>
        <v>-12958868</v>
      </c>
      <c r="AA163" s="10">
        <f t="shared" si="44"/>
        <v>-6.4921226589732831E-2</v>
      </c>
    </row>
    <row r="164" spans="1:27" x14ac:dyDescent="0.25">
      <c r="A164" s="9" t="s">
        <v>97</v>
      </c>
      <c r="B164" s="65">
        <v>7</v>
      </c>
      <c r="C164" s="65">
        <v>36214</v>
      </c>
      <c r="D164" s="65">
        <v>808</v>
      </c>
      <c r="E164" s="65">
        <v>61</v>
      </c>
      <c r="F164" s="65">
        <v>226333</v>
      </c>
      <c r="G164" s="65">
        <v>112</v>
      </c>
      <c r="H164" s="65">
        <v>38700</v>
      </c>
      <c r="I164" s="65">
        <v>1</v>
      </c>
      <c r="J164" s="65">
        <v>0</v>
      </c>
      <c r="K164" s="65">
        <v>3</v>
      </c>
      <c r="L164" s="65">
        <v>0</v>
      </c>
      <c r="M164" s="65">
        <v>1317</v>
      </c>
      <c r="N164" s="65">
        <v>631</v>
      </c>
      <c r="O164" s="274">
        <v>225</v>
      </c>
      <c r="P164" s="65">
        <v>29</v>
      </c>
      <c r="Q164" s="65">
        <v>4144433</v>
      </c>
      <c r="R164" s="274">
        <v>1907576</v>
      </c>
      <c r="S164" s="274">
        <v>125869</v>
      </c>
      <c r="T164" s="65">
        <v>22838</v>
      </c>
      <c r="U164" s="65">
        <v>65311178</v>
      </c>
      <c r="V164" s="65">
        <v>11487</v>
      </c>
      <c r="W164" s="65">
        <v>98058129</v>
      </c>
      <c r="X164" s="65">
        <f t="shared" si="53"/>
        <v>624</v>
      </c>
      <c r="Y164" s="10"/>
      <c r="Z164" s="65">
        <f t="shared" si="54"/>
        <v>4108219</v>
      </c>
      <c r="AA164" s="10"/>
    </row>
    <row r="165" spans="1:27" x14ac:dyDescent="0.25">
      <c r="A165" s="9" t="s">
        <v>268</v>
      </c>
      <c r="B165" s="65">
        <f>SUM(B155:B164)</f>
        <v>84478</v>
      </c>
      <c r="C165" s="65">
        <f t="shared" ref="C165:W165" si="60">SUM(C155:C164)</f>
        <v>1190656415</v>
      </c>
      <c r="D165" s="65">
        <f t="shared" si="60"/>
        <v>48459</v>
      </c>
      <c r="E165" s="65">
        <f t="shared" si="60"/>
        <v>24081</v>
      </c>
      <c r="F165" s="65">
        <f t="shared" si="60"/>
        <v>165239324</v>
      </c>
      <c r="G165" s="65">
        <f t="shared" si="60"/>
        <v>9337</v>
      </c>
      <c r="H165" s="65">
        <f t="shared" si="60"/>
        <v>21820344</v>
      </c>
      <c r="I165" s="65">
        <f t="shared" si="60"/>
        <v>9231</v>
      </c>
      <c r="J165" s="65">
        <f t="shared" si="60"/>
        <v>73666783</v>
      </c>
      <c r="K165" s="65">
        <f t="shared" si="60"/>
        <v>5967</v>
      </c>
      <c r="L165" s="65">
        <f t="shared" si="60"/>
        <v>44396262</v>
      </c>
      <c r="M165" s="65">
        <f t="shared" si="60"/>
        <v>17472323</v>
      </c>
      <c r="N165" s="65">
        <f t="shared" si="60"/>
        <v>84520</v>
      </c>
      <c r="O165" s="274">
        <f t="shared" si="60"/>
        <v>36007</v>
      </c>
      <c r="P165" s="65">
        <f t="shared" si="60"/>
        <v>12350</v>
      </c>
      <c r="Q165" s="65">
        <f t="shared" si="60"/>
        <v>1159339186</v>
      </c>
      <c r="R165" s="274">
        <f t="shared" si="60"/>
        <v>778298196</v>
      </c>
      <c r="S165" s="274">
        <f t="shared" si="60"/>
        <v>69732379</v>
      </c>
      <c r="T165" s="65">
        <f t="shared" si="60"/>
        <v>225007</v>
      </c>
      <c r="U165" s="65">
        <f t="shared" si="60"/>
        <v>1091020619</v>
      </c>
      <c r="V165" s="65">
        <f t="shared" si="60"/>
        <v>202699</v>
      </c>
      <c r="W165" s="65">
        <f t="shared" si="60"/>
        <v>2539152858</v>
      </c>
      <c r="X165" s="65">
        <f t="shared" ref="X165" si="61">+N165-B165</f>
        <v>42</v>
      </c>
      <c r="Y165" s="10">
        <f t="shared" ref="Y165" si="62">+X165/B165</f>
        <v>4.9717086105258179E-4</v>
      </c>
      <c r="Z165" s="65">
        <f t="shared" ref="Z165" si="63">+Q165-C165</f>
        <v>-31317229</v>
      </c>
      <c r="AA165" s="10">
        <f t="shared" si="44"/>
        <v>-2.6302490462792323E-2</v>
      </c>
    </row>
    <row r="166" spans="1:27" x14ac:dyDescent="0.25">
      <c r="A166" s="9" t="s">
        <v>98</v>
      </c>
      <c r="B166" s="65">
        <v>911</v>
      </c>
      <c r="C166" s="65">
        <v>25519670</v>
      </c>
      <c r="D166" s="65">
        <v>430</v>
      </c>
      <c r="E166" s="65">
        <v>216</v>
      </c>
      <c r="F166" s="65">
        <v>3029431</v>
      </c>
      <c r="G166" s="65">
        <v>61</v>
      </c>
      <c r="H166" s="65">
        <v>693377</v>
      </c>
      <c r="I166" s="65">
        <v>146</v>
      </c>
      <c r="J166" s="65">
        <v>3398643</v>
      </c>
      <c r="K166" s="65">
        <v>111</v>
      </c>
      <c r="L166" s="65">
        <v>690141</v>
      </c>
      <c r="M166" s="65">
        <v>389386</v>
      </c>
      <c r="N166" s="65">
        <v>808</v>
      </c>
      <c r="O166" s="274">
        <v>436</v>
      </c>
      <c r="P166" s="65">
        <v>92</v>
      </c>
      <c r="Q166" s="65">
        <v>22367688</v>
      </c>
      <c r="R166" s="274">
        <v>18164140</v>
      </c>
      <c r="S166" s="274">
        <v>1053241</v>
      </c>
      <c r="T166" s="65">
        <v>3293</v>
      </c>
      <c r="U166" s="65">
        <v>35025953</v>
      </c>
      <c r="V166" s="65">
        <v>2055</v>
      </c>
      <c r="W166" s="65">
        <v>65713318</v>
      </c>
      <c r="X166" s="65">
        <f t="shared" si="53"/>
        <v>-103</v>
      </c>
      <c r="Y166" s="10">
        <f t="shared" si="55"/>
        <v>-0.11306256860592755</v>
      </c>
      <c r="Z166" s="65">
        <f t="shared" si="54"/>
        <v>-3151982</v>
      </c>
      <c r="AA166" s="10">
        <f t="shared" si="44"/>
        <v>-0.12351186359384742</v>
      </c>
    </row>
    <row r="167" spans="1:27" x14ac:dyDescent="0.25">
      <c r="A167" s="9" t="s">
        <v>98</v>
      </c>
      <c r="B167" s="65">
        <v>1</v>
      </c>
      <c r="C167" s="65">
        <v>5295</v>
      </c>
      <c r="D167" s="65">
        <v>66</v>
      </c>
      <c r="E167" s="65">
        <v>1</v>
      </c>
      <c r="F167" s="65">
        <v>4909</v>
      </c>
      <c r="G167" s="65">
        <v>7</v>
      </c>
      <c r="H167" s="65">
        <v>4800</v>
      </c>
      <c r="I167" s="65">
        <v>0</v>
      </c>
      <c r="J167" s="65">
        <v>0</v>
      </c>
      <c r="K167" s="65">
        <v>1</v>
      </c>
      <c r="L167" s="65">
        <v>0</v>
      </c>
      <c r="M167" s="65">
        <v>0</v>
      </c>
      <c r="N167" s="65">
        <v>57</v>
      </c>
      <c r="O167" s="274">
        <v>17</v>
      </c>
      <c r="P167" s="65">
        <v>0</v>
      </c>
      <c r="Q167" s="65">
        <v>448018</v>
      </c>
      <c r="R167" s="274">
        <v>269894</v>
      </c>
      <c r="S167" s="274">
        <v>0</v>
      </c>
      <c r="T167" s="65">
        <v>7526</v>
      </c>
      <c r="U167" s="65">
        <v>16960069</v>
      </c>
      <c r="V167" s="65">
        <v>2262</v>
      </c>
      <c r="W167" s="65">
        <v>16116472</v>
      </c>
      <c r="X167" s="65">
        <f t="shared" si="53"/>
        <v>56</v>
      </c>
      <c r="Y167" s="10"/>
      <c r="Z167" s="65">
        <f t="shared" si="54"/>
        <v>442723</v>
      </c>
      <c r="AA167" s="10"/>
    </row>
    <row r="168" spans="1:27" x14ac:dyDescent="0.25">
      <c r="A168" s="9" t="s">
        <v>99</v>
      </c>
      <c r="B168" s="65">
        <v>760</v>
      </c>
      <c r="C168" s="65">
        <v>32438426</v>
      </c>
      <c r="D168" s="65">
        <v>365</v>
      </c>
      <c r="E168" s="65">
        <v>205</v>
      </c>
      <c r="F168" s="65">
        <v>3841545</v>
      </c>
      <c r="G168" s="65">
        <v>41</v>
      </c>
      <c r="H168" s="65">
        <v>86754</v>
      </c>
      <c r="I168" s="65">
        <v>104</v>
      </c>
      <c r="J168" s="65">
        <v>1358194</v>
      </c>
      <c r="K168" s="65">
        <v>87</v>
      </c>
      <c r="L168" s="65">
        <v>835380</v>
      </c>
      <c r="M168" s="65">
        <v>680107</v>
      </c>
      <c r="N168" s="65">
        <v>697</v>
      </c>
      <c r="O168" s="274">
        <v>441</v>
      </c>
      <c r="P168" s="65">
        <v>82</v>
      </c>
      <c r="Q168" s="65">
        <v>33192907</v>
      </c>
      <c r="R168" s="274">
        <v>24098370</v>
      </c>
      <c r="S168" s="274">
        <v>719935</v>
      </c>
      <c r="T168" s="65">
        <v>3242</v>
      </c>
      <c r="U168" s="65">
        <v>30891692</v>
      </c>
      <c r="V168" s="65">
        <v>1972</v>
      </c>
      <c r="W168" s="65">
        <v>77340544</v>
      </c>
      <c r="X168" s="65">
        <f t="shared" si="53"/>
        <v>-63</v>
      </c>
      <c r="Y168" s="10">
        <f t="shared" si="55"/>
        <v>-8.2894736842105257E-2</v>
      </c>
      <c r="Z168" s="65">
        <f t="shared" si="54"/>
        <v>754481</v>
      </c>
      <c r="AA168" s="10">
        <f t="shared" si="44"/>
        <v>2.3258865889485513E-2</v>
      </c>
    </row>
    <row r="169" spans="1:27" x14ac:dyDescent="0.25">
      <c r="A169" s="9" t="s">
        <v>99</v>
      </c>
      <c r="B169" s="65">
        <v>1</v>
      </c>
      <c r="C169" s="65">
        <v>10200</v>
      </c>
      <c r="D169" s="65">
        <v>26</v>
      </c>
      <c r="E169" s="65">
        <v>1</v>
      </c>
      <c r="F169" s="65">
        <v>2950</v>
      </c>
      <c r="G169" s="65">
        <v>2</v>
      </c>
      <c r="H169" s="65">
        <v>2001</v>
      </c>
      <c r="I169" s="65">
        <v>0</v>
      </c>
      <c r="J169" s="65">
        <v>0</v>
      </c>
      <c r="K169" s="65">
        <v>0</v>
      </c>
      <c r="L169" s="65">
        <v>0</v>
      </c>
      <c r="M169" s="65">
        <v>0</v>
      </c>
      <c r="N169" s="65">
        <v>23</v>
      </c>
      <c r="O169" s="274">
        <v>6</v>
      </c>
      <c r="P169" s="65">
        <v>0</v>
      </c>
      <c r="Q169" s="65">
        <v>121987</v>
      </c>
      <c r="R169" s="274">
        <v>40417</v>
      </c>
      <c r="S169" s="274">
        <v>0</v>
      </c>
      <c r="T169" s="65">
        <v>6929</v>
      </c>
      <c r="U169" s="65">
        <v>17470234</v>
      </c>
      <c r="V169" s="65">
        <v>2231</v>
      </c>
      <c r="W169" s="65">
        <v>26567258</v>
      </c>
      <c r="X169" s="65">
        <f t="shared" si="53"/>
        <v>22</v>
      </c>
      <c r="Y169" s="10"/>
      <c r="Z169" s="65">
        <f t="shared" si="54"/>
        <v>111787</v>
      </c>
      <c r="AA169" s="10"/>
    </row>
    <row r="170" spans="1:27" x14ac:dyDescent="0.25">
      <c r="A170" s="9" t="s">
        <v>100</v>
      </c>
      <c r="B170" s="65">
        <v>861</v>
      </c>
      <c r="C170" s="65">
        <v>22602039</v>
      </c>
      <c r="D170" s="65">
        <v>415</v>
      </c>
      <c r="E170" s="65">
        <v>228</v>
      </c>
      <c r="F170" s="65">
        <v>3915714</v>
      </c>
      <c r="G170" s="65">
        <v>103</v>
      </c>
      <c r="H170" s="65">
        <v>273023</v>
      </c>
      <c r="I170" s="65">
        <v>132</v>
      </c>
      <c r="J170" s="65">
        <v>4214852</v>
      </c>
      <c r="K170" s="65">
        <v>116</v>
      </c>
      <c r="L170" s="65">
        <v>967326</v>
      </c>
      <c r="M170" s="65">
        <v>629478</v>
      </c>
      <c r="N170" s="65">
        <v>699</v>
      </c>
      <c r="O170" s="274">
        <v>414</v>
      </c>
      <c r="P170" s="65">
        <v>95</v>
      </c>
      <c r="Q170" s="65">
        <v>19444048</v>
      </c>
      <c r="R170" s="274">
        <v>16311714</v>
      </c>
      <c r="S170" s="274">
        <v>1209539</v>
      </c>
      <c r="T170" s="65">
        <v>4180</v>
      </c>
      <c r="U170" s="65">
        <v>32668047</v>
      </c>
      <c r="V170" s="65">
        <v>2098</v>
      </c>
      <c r="W170" s="65">
        <v>56086464</v>
      </c>
      <c r="X170" s="65">
        <f t="shared" si="53"/>
        <v>-162</v>
      </c>
      <c r="Y170" s="10">
        <f t="shared" si="55"/>
        <v>-0.18815331010452963</v>
      </c>
      <c r="Z170" s="65">
        <f t="shared" si="54"/>
        <v>-3157991</v>
      </c>
      <c r="AA170" s="10">
        <f t="shared" si="44"/>
        <v>-0.13972150919658177</v>
      </c>
    </row>
    <row r="171" spans="1:27" x14ac:dyDescent="0.25">
      <c r="A171" s="9" t="s">
        <v>100</v>
      </c>
      <c r="B171" s="65">
        <v>1</v>
      </c>
      <c r="C171" s="65">
        <v>2984</v>
      </c>
      <c r="D171" s="65">
        <v>43</v>
      </c>
      <c r="E171" s="65">
        <v>3</v>
      </c>
      <c r="F171" s="65">
        <v>13774</v>
      </c>
      <c r="G171" s="65">
        <v>7</v>
      </c>
      <c r="H171" s="65">
        <v>6000</v>
      </c>
      <c r="I171" s="65">
        <v>0</v>
      </c>
      <c r="J171" s="65">
        <v>0</v>
      </c>
      <c r="K171" s="65">
        <v>0</v>
      </c>
      <c r="L171" s="65">
        <v>0</v>
      </c>
      <c r="M171" s="65">
        <v>0</v>
      </c>
      <c r="N171" s="65">
        <v>34</v>
      </c>
      <c r="O171" s="274">
        <v>10</v>
      </c>
      <c r="P171" s="65">
        <v>1</v>
      </c>
      <c r="Q171" s="65">
        <v>219322</v>
      </c>
      <c r="R171" s="274">
        <v>89019</v>
      </c>
      <c r="S171" s="274">
        <v>1627</v>
      </c>
      <c r="T171" s="65">
        <v>9195</v>
      </c>
      <c r="U171" s="65">
        <v>21167100</v>
      </c>
      <c r="V171" s="65">
        <v>2780</v>
      </c>
      <c r="W171" s="65">
        <v>26211536</v>
      </c>
      <c r="X171" s="65">
        <f t="shared" si="53"/>
        <v>33</v>
      </c>
      <c r="Y171" s="10"/>
      <c r="Z171" s="65">
        <f t="shared" si="54"/>
        <v>216338</v>
      </c>
      <c r="AA171" s="10"/>
    </row>
    <row r="172" spans="1:27" x14ac:dyDescent="0.25">
      <c r="A172" s="9" t="s">
        <v>101</v>
      </c>
      <c r="B172" s="65">
        <v>1227</v>
      </c>
      <c r="C172" s="65">
        <v>26217297</v>
      </c>
      <c r="D172" s="65">
        <v>612</v>
      </c>
      <c r="E172" s="65">
        <v>353</v>
      </c>
      <c r="F172" s="65">
        <v>4267702</v>
      </c>
      <c r="G172" s="65">
        <v>93</v>
      </c>
      <c r="H172" s="65">
        <v>270854</v>
      </c>
      <c r="I172" s="65">
        <v>172</v>
      </c>
      <c r="J172" s="65">
        <v>1361886</v>
      </c>
      <c r="K172" s="65">
        <v>117</v>
      </c>
      <c r="L172" s="65">
        <v>1176184</v>
      </c>
      <c r="M172" s="65">
        <v>902911</v>
      </c>
      <c r="N172" s="65">
        <v>1092</v>
      </c>
      <c r="O172" s="274">
        <v>622</v>
      </c>
      <c r="P172" s="65">
        <v>149</v>
      </c>
      <c r="Q172" s="65">
        <v>26401297</v>
      </c>
      <c r="R172" s="274">
        <v>19941086</v>
      </c>
      <c r="S172" s="274">
        <v>1734350</v>
      </c>
      <c r="T172" s="65">
        <v>4124</v>
      </c>
      <c r="U172" s="65">
        <v>37869287</v>
      </c>
      <c r="V172" s="65">
        <v>2829</v>
      </c>
      <c r="W172" s="65">
        <v>71903415</v>
      </c>
      <c r="X172" s="65">
        <f t="shared" si="53"/>
        <v>-135</v>
      </c>
      <c r="Y172" s="10">
        <f t="shared" si="55"/>
        <v>-0.1100244498777506</v>
      </c>
      <c r="Z172" s="65">
        <f t="shared" si="54"/>
        <v>184000</v>
      </c>
      <c r="AA172" s="10">
        <f t="shared" si="44"/>
        <v>7.018267367532206E-3</v>
      </c>
    </row>
    <row r="173" spans="1:27" x14ac:dyDescent="0.25">
      <c r="A173" s="9" t="s">
        <v>101</v>
      </c>
      <c r="B173" s="65">
        <v>0</v>
      </c>
      <c r="C173" s="65">
        <v>0</v>
      </c>
      <c r="D173" s="65">
        <v>66</v>
      </c>
      <c r="E173" s="65">
        <v>4</v>
      </c>
      <c r="F173" s="65">
        <v>4242</v>
      </c>
      <c r="G173" s="65">
        <v>3</v>
      </c>
      <c r="H173" s="65">
        <v>0</v>
      </c>
      <c r="I173" s="65">
        <v>0</v>
      </c>
      <c r="J173" s="65">
        <v>0</v>
      </c>
      <c r="K173" s="65">
        <v>0</v>
      </c>
      <c r="L173" s="65">
        <v>0</v>
      </c>
      <c r="M173" s="65">
        <v>0</v>
      </c>
      <c r="N173" s="65">
        <v>59</v>
      </c>
      <c r="O173" s="274">
        <v>15</v>
      </c>
      <c r="P173" s="65">
        <v>3</v>
      </c>
      <c r="Q173" s="65">
        <v>469913</v>
      </c>
      <c r="R173" s="274">
        <v>278876</v>
      </c>
      <c r="S173" s="274">
        <v>11846</v>
      </c>
      <c r="T173" s="65">
        <v>9009</v>
      </c>
      <c r="U173" s="65">
        <v>21985950</v>
      </c>
      <c r="V173" s="65">
        <v>2641</v>
      </c>
      <c r="W173" s="65">
        <v>35137323</v>
      </c>
      <c r="X173" s="65">
        <f t="shared" si="53"/>
        <v>59</v>
      </c>
      <c r="Y173" s="10"/>
      <c r="Z173" s="65">
        <f t="shared" si="54"/>
        <v>469913</v>
      </c>
      <c r="AA173" s="10"/>
    </row>
    <row r="174" spans="1:27" x14ac:dyDescent="0.25">
      <c r="A174" s="9" t="s">
        <v>269</v>
      </c>
      <c r="B174" s="65">
        <f>SUM(B166:B173)</f>
        <v>3762</v>
      </c>
      <c r="C174" s="65">
        <f t="shared" ref="C174:W174" si="64">SUM(C166:C173)</f>
        <v>106795911</v>
      </c>
      <c r="D174" s="65">
        <f t="shared" si="64"/>
        <v>2023</v>
      </c>
      <c r="E174" s="65">
        <f t="shared" si="64"/>
        <v>1011</v>
      </c>
      <c r="F174" s="65">
        <f t="shared" si="64"/>
        <v>15080267</v>
      </c>
      <c r="G174" s="65">
        <f t="shared" si="64"/>
        <v>317</v>
      </c>
      <c r="H174" s="65">
        <f t="shared" si="64"/>
        <v>1336809</v>
      </c>
      <c r="I174" s="65">
        <f t="shared" si="64"/>
        <v>554</v>
      </c>
      <c r="J174" s="65">
        <f t="shared" si="64"/>
        <v>10333575</v>
      </c>
      <c r="K174" s="65">
        <f t="shared" si="64"/>
        <v>432</v>
      </c>
      <c r="L174" s="65">
        <f t="shared" si="64"/>
        <v>3669031</v>
      </c>
      <c r="M174" s="65">
        <f t="shared" si="64"/>
        <v>2601882</v>
      </c>
      <c r="N174" s="65">
        <f t="shared" si="64"/>
        <v>3469</v>
      </c>
      <c r="O174" s="274">
        <f t="shared" si="64"/>
        <v>1961</v>
      </c>
      <c r="P174" s="65">
        <f t="shared" si="64"/>
        <v>422</v>
      </c>
      <c r="Q174" s="65">
        <f t="shared" si="64"/>
        <v>102665180</v>
      </c>
      <c r="R174" s="274">
        <f t="shared" si="64"/>
        <v>79193516</v>
      </c>
      <c r="S174" s="274">
        <f t="shared" si="64"/>
        <v>4730538</v>
      </c>
      <c r="T174" s="65">
        <f t="shared" si="64"/>
        <v>47498</v>
      </c>
      <c r="U174" s="65">
        <f t="shared" si="64"/>
        <v>214038332</v>
      </c>
      <c r="V174" s="65">
        <f t="shared" si="64"/>
        <v>18868</v>
      </c>
      <c r="W174" s="65">
        <f t="shared" si="64"/>
        <v>375076330</v>
      </c>
      <c r="X174" s="65">
        <f t="shared" ref="X174" si="65">+N174-B174</f>
        <v>-293</v>
      </c>
      <c r="Y174" s="10">
        <f t="shared" ref="Y174" si="66">+X174/B174</f>
        <v>-7.7884104199893667E-2</v>
      </c>
      <c r="Z174" s="65">
        <f t="shared" ref="Z174" si="67">+Q174-C174</f>
        <v>-4130731</v>
      </c>
      <c r="AA174" s="10">
        <f t="shared" si="44"/>
        <v>-3.8678737428439559E-2</v>
      </c>
    </row>
    <row r="175" spans="1:27" x14ac:dyDescent="0.25">
      <c r="A175" s="9" t="s">
        <v>102</v>
      </c>
      <c r="B175" s="65">
        <v>1558</v>
      </c>
      <c r="C175" s="65">
        <v>30978003</v>
      </c>
      <c r="D175" s="65">
        <v>707</v>
      </c>
      <c r="E175" s="65">
        <v>349</v>
      </c>
      <c r="F175" s="65">
        <v>2526362</v>
      </c>
      <c r="G175" s="65">
        <v>167</v>
      </c>
      <c r="H175" s="65">
        <v>249200</v>
      </c>
      <c r="I175" s="65">
        <v>156</v>
      </c>
      <c r="J175" s="65">
        <v>1197278</v>
      </c>
      <c r="K175" s="65">
        <v>121</v>
      </c>
      <c r="L175" s="65">
        <v>2093247</v>
      </c>
      <c r="M175" s="65">
        <v>1403443</v>
      </c>
      <c r="N175" s="65">
        <v>1459</v>
      </c>
      <c r="O175" s="274">
        <v>685</v>
      </c>
      <c r="P175" s="65">
        <v>141</v>
      </c>
      <c r="Q175" s="65">
        <v>28658541</v>
      </c>
      <c r="R175" s="274">
        <v>20305117</v>
      </c>
      <c r="S175" s="274">
        <v>872567</v>
      </c>
      <c r="T175" s="65">
        <v>2344</v>
      </c>
      <c r="U175" s="65">
        <v>25361736</v>
      </c>
      <c r="V175" s="65">
        <v>2728</v>
      </c>
      <c r="W175" s="65">
        <v>63803908</v>
      </c>
      <c r="X175" s="65">
        <f t="shared" si="53"/>
        <v>-99</v>
      </c>
      <c r="Y175" s="10">
        <f t="shared" si="55"/>
        <v>-6.3543003851091143E-2</v>
      </c>
      <c r="Z175" s="65">
        <f t="shared" si="54"/>
        <v>-2319462</v>
      </c>
      <c r="AA175" s="10">
        <f t="shared" si="44"/>
        <v>-7.4874484323602136E-2</v>
      </c>
    </row>
    <row r="176" spans="1:27" x14ac:dyDescent="0.25">
      <c r="A176" s="9" t="s">
        <v>102</v>
      </c>
      <c r="B176" s="65">
        <v>0</v>
      </c>
      <c r="C176" s="65">
        <v>0</v>
      </c>
      <c r="D176" s="65">
        <v>52</v>
      </c>
      <c r="E176" s="65">
        <v>2</v>
      </c>
      <c r="F176" s="65">
        <v>14476</v>
      </c>
      <c r="G176" s="65">
        <v>7</v>
      </c>
      <c r="H176" s="65">
        <v>11550</v>
      </c>
      <c r="I176" s="65">
        <v>0</v>
      </c>
      <c r="J176" s="65">
        <v>0</v>
      </c>
      <c r="K176" s="65">
        <v>0</v>
      </c>
      <c r="L176" s="65">
        <v>0</v>
      </c>
      <c r="M176" s="65">
        <v>0</v>
      </c>
      <c r="N176" s="65">
        <v>43</v>
      </c>
      <c r="O176" s="274">
        <v>8</v>
      </c>
      <c r="P176" s="65">
        <v>2</v>
      </c>
      <c r="Q176" s="65">
        <v>199413</v>
      </c>
      <c r="R176" s="274">
        <v>46372</v>
      </c>
      <c r="S176" s="274">
        <v>7740</v>
      </c>
      <c r="T176" s="65">
        <v>5319</v>
      </c>
      <c r="U176" s="65">
        <v>9843258</v>
      </c>
      <c r="V176" s="65">
        <v>1467</v>
      </c>
      <c r="W176" s="65">
        <v>15147897</v>
      </c>
      <c r="X176" s="65">
        <f t="shared" si="53"/>
        <v>43</v>
      </c>
      <c r="Y176" s="10"/>
      <c r="Z176" s="65">
        <f t="shared" si="54"/>
        <v>199413</v>
      </c>
      <c r="AA176" s="10"/>
    </row>
    <row r="177" spans="1:27" x14ac:dyDescent="0.25">
      <c r="A177" s="9" t="s">
        <v>103</v>
      </c>
      <c r="B177" s="65">
        <v>905</v>
      </c>
      <c r="C177" s="65">
        <v>18075977</v>
      </c>
      <c r="D177" s="65">
        <v>463</v>
      </c>
      <c r="E177" s="65">
        <v>217</v>
      </c>
      <c r="F177" s="65">
        <v>1701754</v>
      </c>
      <c r="G177" s="65">
        <v>100</v>
      </c>
      <c r="H177" s="65">
        <v>560757</v>
      </c>
      <c r="I177" s="65">
        <v>89</v>
      </c>
      <c r="J177" s="65">
        <v>1027694</v>
      </c>
      <c r="K177" s="65">
        <v>68</v>
      </c>
      <c r="L177" s="65">
        <v>920605</v>
      </c>
      <c r="M177" s="65">
        <v>145358</v>
      </c>
      <c r="N177" s="65">
        <v>889</v>
      </c>
      <c r="O177" s="274">
        <v>396</v>
      </c>
      <c r="P177" s="65">
        <v>93</v>
      </c>
      <c r="Q177" s="65">
        <v>16683922</v>
      </c>
      <c r="R177" s="274">
        <v>12990586</v>
      </c>
      <c r="S177" s="274">
        <v>487002</v>
      </c>
      <c r="T177" s="65">
        <v>1184</v>
      </c>
      <c r="U177" s="65">
        <v>12658351</v>
      </c>
      <c r="V177" s="65">
        <v>1475</v>
      </c>
      <c r="W177" s="65">
        <v>29154104</v>
      </c>
      <c r="X177" s="65">
        <f t="shared" si="53"/>
        <v>-16</v>
      </c>
      <c r="Y177" s="10">
        <f t="shared" si="55"/>
        <v>-1.7679558011049725E-2</v>
      </c>
      <c r="Z177" s="65">
        <f t="shared" si="54"/>
        <v>-1392055</v>
      </c>
      <c r="AA177" s="10">
        <f t="shared" si="44"/>
        <v>-7.7011328350329283E-2</v>
      </c>
    </row>
    <row r="178" spans="1:27" x14ac:dyDescent="0.25">
      <c r="A178" s="9" t="s">
        <v>103</v>
      </c>
      <c r="B178" s="65">
        <v>0</v>
      </c>
      <c r="C178" s="65">
        <v>0</v>
      </c>
      <c r="D178" s="65">
        <v>52</v>
      </c>
      <c r="E178" s="65">
        <v>4</v>
      </c>
      <c r="F178" s="65">
        <v>13465</v>
      </c>
      <c r="G178" s="65">
        <v>7</v>
      </c>
      <c r="H178" s="65">
        <v>0</v>
      </c>
      <c r="I178" s="65">
        <v>1</v>
      </c>
      <c r="J178" s="65">
        <v>5026</v>
      </c>
      <c r="K178" s="65">
        <v>0</v>
      </c>
      <c r="L178" s="65">
        <v>0</v>
      </c>
      <c r="M178" s="65">
        <v>0</v>
      </c>
      <c r="N178" s="65">
        <v>40</v>
      </c>
      <c r="O178" s="274">
        <v>9</v>
      </c>
      <c r="P178" s="65">
        <v>1</v>
      </c>
      <c r="Q178" s="65">
        <v>255003</v>
      </c>
      <c r="R178" s="274">
        <v>85542</v>
      </c>
      <c r="S178" s="274">
        <v>14408</v>
      </c>
      <c r="T178" s="65">
        <v>1849</v>
      </c>
      <c r="U178" s="65">
        <v>4267500</v>
      </c>
      <c r="V178" s="65">
        <v>779</v>
      </c>
      <c r="W178" s="65">
        <v>10195174</v>
      </c>
      <c r="X178" s="65">
        <f t="shared" si="53"/>
        <v>40</v>
      </c>
      <c r="Y178" s="10"/>
      <c r="Z178" s="65">
        <f t="shared" si="54"/>
        <v>255003</v>
      </c>
      <c r="AA178" s="10"/>
    </row>
    <row r="179" spans="1:27" x14ac:dyDescent="0.25">
      <c r="A179" s="9" t="s">
        <v>270</v>
      </c>
      <c r="B179" s="65">
        <f>SUM(B175:B178)</f>
        <v>2463</v>
      </c>
      <c r="C179" s="65">
        <f t="shared" ref="C179:W179" si="68">SUM(C175:C178)</f>
        <v>49053980</v>
      </c>
      <c r="D179" s="65">
        <f t="shared" si="68"/>
        <v>1274</v>
      </c>
      <c r="E179" s="65">
        <f t="shared" si="68"/>
        <v>572</v>
      </c>
      <c r="F179" s="65">
        <f t="shared" si="68"/>
        <v>4256057</v>
      </c>
      <c r="G179" s="65">
        <f t="shared" si="68"/>
        <v>281</v>
      </c>
      <c r="H179" s="65">
        <f t="shared" si="68"/>
        <v>821507</v>
      </c>
      <c r="I179" s="65">
        <f t="shared" si="68"/>
        <v>246</v>
      </c>
      <c r="J179" s="65">
        <f t="shared" si="68"/>
        <v>2229998</v>
      </c>
      <c r="K179" s="65">
        <f t="shared" si="68"/>
        <v>189</v>
      </c>
      <c r="L179" s="65">
        <f t="shared" si="68"/>
        <v>3013852</v>
      </c>
      <c r="M179" s="65">
        <f t="shared" si="68"/>
        <v>1548801</v>
      </c>
      <c r="N179" s="65">
        <f t="shared" si="68"/>
        <v>2431</v>
      </c>
      <c r="O179" s="274">
        <f t="shared" si="68"/>
        <v>1098</v>
      </c>
      <c r="P179" s="65">
        <f t="shared" si="68"/>
        <v>237</v>
      </c>
      <c r="Q179" s="65">
        <f t="shared" si="68"/>
        <v>45796879</v>
      </c>
      <c r="R179" s="274">
        <f t="shared" si="68"/>
        <v>33427617</v>
      </c>
      <c r="S179" s="274">
        <f t="shared" si="68"/>
        <v>1381717</v>
      </c>
      <c r="T179" s="65">
        <f t="shared" si="68"/>
        <v>10696</v>
      </c>
      <c r="U179" s="65">
        <f t="shared" si="68"/>
        <v>52130845</v>
      </c>
      <c r="V179" s="65">
        <f t="shared" si="68"/>
        <v>6449</v>
      </c>
      <c r="W179" s="65">
        <f t="shared" si="68"/>
        <v>118301083</v>
      </c>
      <c r="X179" s="65">
        <f t="shared" ref="X179" si="69">+N179-B179</f>
        <v>-32</v>
      </c>
      <c r="Y179" s="10">
        <f t="shared" ref="Y179" si="70">+X179/B179</f>
        <v>-1.2992285830288266E-2</v>
      </c>
      <c r="Z179" s="65">
        <f t="shared" ref="Z179" si="71">+Q179-C179</f>
        <v>-3257101</v>
      </c>
      <c r="AA179" s="10">
        <f t="shared" si="44"/>
        <v>-6.6398302441514429E-2</v>
      </c>
    </row>
    <row r="180" spans="1:27" x14ac:dyDescent="0.25">
      <c r="A180" s="9" t="s">
        <v>104</v>
      </c>
      <c r="B180" s="65">
        <v>3328</v>
      </c>
      <c r="C180" s="65">
        <v>80979636</v>
      </c>
      <c r="D180" s="65">
        <v>1651</v>
      </c>
      <c r="E180" s="65">
        <v>1050</v>
      </c>
      <c r="F180" s="65">
        <v>9716258</v>
      </c>
      <c r="G180" s="65">
        <v>249</v>
      </c>
      <c r="H180" s="65">
        <v>686365</v>
      </c>
      <c r="I180" s="65">
        <v>440</v>
      </c>
      <c r="J180" s="65">
        <v>4538450</v>
      </c>
      <c r="K180" s="65">
        <v>295</v>
      </c>
      <c r="L180" s="65">
        <v>2320192</v>
      </c>
      <c r="M180" s="65">
        <v>1460273</v>
      </c>
      <c r="N180" s="65">
        <v>2944</v>
      </c>
      <c r="O180" s="274">
        <v>2027</v>
      </c>
      <c r="P180" s="65">
        <v>459</v>
      </c>
      <c r="Q180" s="65">
        <v>76704951</v>
      </c>
      <c r="R180" s="274">
        <v>62196212</v>
      </c>
      <c r="S180" s="274">
        <v>4801250</v>
      </c>
      <c r="T180" s="65">
        <v>6563</v>
      </c>
      <c r="U180" s="65">
        <v>72160826</v>
      </c>
      <c r="V180" s="65">
        <v>6711</v>
      </c>
      <c r="W180" s="65">
        <v>168205711</v>
      </c>
      <c r="X180" s="65">
        <f t="shared" si="53"/>
        <v>-384</v>
      </c>
      <c r="Y180" s="10">
        <f t="shared" si="55"/>
        <v>-0.11538461538461539</v>
      </c>
      <c r="Z180" s="65">
        <f t="shared" si="54"/>
        <v>-4274685</v>
      </c>
      <c r="AA180" s="10">
        <f t="shared" si="44"/>
        <v>-5.2787159971921828E-2</v>
      </c>
    </row>
    <row r="181" spans="1:27" x14ac:dyDescent="0.25">
      <c r="A181" s="9" t="s">
        <v>104</v>
      </c>
      <c r="B181" s="65">
        <v>0</v>
      </c>
      <c r="C181" s="65">
        <v>0</v>
      </c>
      <c r="D181" s="65">
        <v>153</v>
      </c>
      <c r="E181" s="65">
        <v>3</v>
      </c>
      <c r="F181" s="65">
        <v>3726</v>
      </c>
      <c r="G181" s="65">
        <v>16</v>
      </c>
      <c r="H181" s="65">
        <v>3700</v>
      </c>
      <c r="I181" s="65">
        <v>0</v>
      </c>
      <c r="J181" s="65">
        <v>0</v>
      </c>
      <c r="K181" s="65">
        <v>0</v>
      </c>
      <c r="L181" s="65">
        <v>0</v>
      </c>
      <c r="M181" s="65">
        <v>0</v>
      </c>
      <c r="N181" s="65">
        <v>134</v>
      </c>
      <c r="O181" s="274">
        <v>65</v>
      </c>
      <c r="P181" s="65">
        <v>2</v>
      </c>
      <c r="Q181" s="65">
        <v>989099</v>
      </c>
      <c r="R181" s="274">
        <v>639988</v>
      </c>
      <c r="S181" s="274">
        <v>2064</v>
      </c>
      <c r="T181" s="65">
        <v>9348</v>
      </c>
      <c r="U181" s="65">
        <v>27374520</v>
      </c>
      <c r="V181" s="65">
        <v>4840</v>
      </c>
      <c r="W181" s="65">
        <v>51868776</v>
      </c>
      <c r="X181" s="65">
        <f t="shared" si="53"/>
        <v>134</v>
      </c>
      <c r="Y181" s="10"/>
      <c r="Z181" s="65">
        <f t="shared" si="54"/>
        <v>989099</v>
      </c>
      <c r="AA181" s="10"/>
    </row>
    <row r="182" spans="1:27" x14ac:dyDescent="0.25">
      <c r="A182" s="9" t="s">
        <v>105</v>
      </c>
      <c r="B182" s="65">
        <v>3965</v>
      </c>
      <c r="C182" s="65">
        <v>117694717</v>
      </c>
      <c r="D182" s="65">
        <v>1748</v>
      </c>
      <c r="E182" s="65">
        <v>1181</v>
      </c>
      <c r="F182" s="65">
        <v>12604777</v>
      </c>
      <c r="G182" s="65">
        <v>333</v>
      </c>
      <c r="H182" s="65">
        <v>1014720</v>
      </c>
      <c r="I182" s="65">
        <v>498</v>
      </c>
      <c r="J182" s="65">
        <v>3627745</v>
      </c>
      <c r="K182" s="65">
        <v>437</v>
      </c>
      <c r="L182" s="65">
        <v>4605858</v>
      </c>
      <c r="M182" s="65">
        <v>2279330</v>
      </c>
      <c r="N182" s="65">
        <v>3271</v>
      </c>
      <c r="O182" s="274">
        <v>2155</v>
      </c>
      <c r="P182" s="65">
        <v>628</v>
      </c>
      <c r="Q182" s="65">
        <v>102194371</v>
      </c>
      <c r="R182" s="274">
        <v>83583511</v>
      </c>
      <c r="S182" s="274">
        <v>7995432</v>
      </c>
      <c r="T182" s="65">
        <v>14963</v>
      </c>
      <c r="U182" s="65">
        <v>117713713</v>
      </c>
      <c r="V182" s="65">
        <v>9225</v>
      </c>
      <c r="W182" s="65">
        <v>266951321</v>
      </c>
      <c r="X182" s="65">
        <f t="shared" si="53"/>
        <v>-694</v>
      </c>
      <c r="Y182" s="10">
        <f t="shared" si="55"/>
        <v>-0.17503152585119799</v>
      </c>
      <c r="Z182" s="65">
        <f t="shared" si="54"/>
        <v>-15500346</v>
      </c>
      <c r="AA182" s="10">
        <f t="shared" si="44"/>
        <v>-0.13169959022034949</v>
      </c>
    </row>
    <row r="183" spans="1:27" x14ac:dyDescent="0.25">
      <c r="A183" s="9" t="s">
        <v>105</v>
      </c>
      <c r="B183" s="65">
        <v>3</v>
      </c>
      <c r="C183" s="65">
        <v>2128</v>
      </c>
      <c r="D183" s="65">
        <v>287</v>
      </c>
      <c r="E183" s="65">
        <v>20</v>
      </c>
      <c r="F183" s="65">
        <v>77684</v>
      </c>
      <c r="G183" s="65">
        <v>40</v>
      </c>
      <c r="H183" s="65">
        <v>25050</v>
      </c>
      <c r="I183" s="65">
        <v>1</v>
      </c>
      <c r="J183" s="65">
        <v>9125</v>
      </c>
      <c r="K183" s="65">
        <v>1</v>
      </c>
      <c r="L183" s="65">
        <v>0</v>
      </c>
      <c r="M183" s="65">
        <v>1193</v>
      </c>
      <c r="N183" s="65">
        <v>224</v>
      </c>
      <c r="O183" s="274">
        <v>95</v>
      </c>
      <c r="P183" s="65">
        <v>19</v>
      </c>
      <c r="Q183" s="65">
        <v>1694381</v>
      </c>
      <c r="R183" s="274">
        <v>939771</v>
      </c>
      <c r="S183" s="274">
        <v>72628</v>
      </c>
      <c r="T183" s="65">
        <v>28231</v>
      </c>
      <c r="U183" s="65">
        <v>70967217</v>
      </c>
      <c r="V183" s="65">
        <v>10989</v>
      </c>
      <c r="W183" s="65">
        <v>105752070</v>
      </c>
      <c r="X183" s="65">
        <f t="shared" si="53"/>
        <v>221</v>
      </c>
      <c r="Y183" s="10"/>
      <c r="Z183" s="65">
        <f t="shared" si="54"/>
        <v>1692253</v>
      </c>
      <c r="AA183" s="10"/>
    </row>
    <row r="184" spans="1:27" x14ac:dyDescent="0.25">
      <c r="A184" s="9" t="s">
        <v>106</v>
      </c>
      <c r="B184" s="65">
        <v>2122</v>
      </c>
      <c r="C184" s="65">
        <v>51347612</v>
      </c>
      <c r="D184" s="65">
        <v>1588</v>
      </c>
      <c r="E184" s="65">
        <v>829</v>
      </c>
      <c r="F184" s="65">
        <v>7004775</v>
      </c>
      <c r="G184" s="65">
        <v>216</v>
      </c>
      <c r="H184" s="65">
        <v>704397</v>
      </c>
      <c r="I184" s="65">
        <v>636</v>
      </c>
      <c r="J184" s="65">
        <v>5975891</v>
      </c>
      <c r="K184" s="65">
        <v>300</v>
      </c>
      <c r="L184" s="65">
        <v>1589072</v>
      </c>
      <c r="M184" s="65">
        <v>842068</v>
      </c>
      <c r="N184" s="65">
        <v>1738</v>
      </c>
      <c r="O184" s="274">
        <v>1156</v>
      </c>
      <c r="P184" s="65">
        <v>411</v>
      </c>
      <c r="Q184" s="65">
        <v>42177470</v>
      </c>
      <c r="R184" s="274">
        <v>34537273</v>
      </c>
      <c r="S184" s="274">
        <v>4032599</v>
      </c>
      <c r="T184" s="65">
        <v>6936</v>
      </c>
      <c r="U184" s="65">
        <v>58733963</v>
      </c>
      <c r="V184" s="65">
        <v>4673</v>
      </c>
      <c r="W184" s="65">
        <v>125408198</v>
      </c>
      <c r="X184" s="65">
        <f t="shared" si="53"/>
        <v>-384</v>
      </c>
      <c r="Y184" s="10">
        <f t="shared" si="55"/>
        <v>-0.18096135721017909</v>
      </c>
      <c r="Z184" s="65">
        <f t="shared" si="54"/>
        <v>-9170142</v>
      </c>
      <c r="AA184" s="10">
        <f t="shared" si="44"/>
        <v>-0.17858945416974795</v>
      </c>
    </row>
    <row r="185" spans="1:27" x14ac:dyDescent="0.25">
      <c r="A185" s="9" t="s">
        <v>106</v>
      </c>
      <c r="B185" s="65">
        <v>0</v>
      </c>
      <c r="C185" s="65">
        <v>0</v>
      </c>
      <c r="D185" s="65">
        <v>266</v>
      </c>
      <c r="E185" s="65">
        <v>13</v>
      </c>
      <c r="F185" s="65">
        <v>36756</v>
      </c>
      <c r="G185" s="65">
        <v>15</v>
      </c>
      <c r="H185" s="65">
        <v>0</v>
      </c>
      <c r="I185" s="65">
        <v>1</v>
      </c>
      <c r="J185" s="65">
        <v>3810</v>
      </c>
      <c r="K185" s="65">
        <v>4</v>
      </c>
      <c r="L185" s="65">
        <v>2460</v>
      </c>
      <c r="M185" s="65">
        <v>13875</v>
      </c>
      <c r="N185" s="65">
        <v>233</v>
      </c>
      <c r="O185" s="274">
        <v>109</v>
      </c>
      <c r="P185" s="65">
        <v>9</v>
      </c>
      <c r="Q185" s="65">
        <v>1303473</v>
      </c>
      <c r="R185" s="274">
        <v>807284</v>
      </c>
      <c r="S185" s="274">
        <v>43625</v>
      </c>
      <c r="T185" s="65">
        <v>9672</v>
      </c>
      <c r="U185" s="65">
        <v>26171154</v>
      </c>
      <c r="V185" s="65">
        <v>5048</v>
      </c>
      <c r="W185" s="65">
        <v>44436058</v>
      </c>
      <c r="X185" s="65">
        <f t="shared" si="53"/>
        <v>233</v>
      </c>
      <c r="Y185" s="10"/>
      <c r="Z185" s="65">
        <f t="shared" si="54"/>
        <v>1303473</v>
      </c>
      <c r="AA185" s="10"/>
    </row>
    <row r="186" spans="1:27" x14ac:dyDescent="0.25">
      <c r="A186" s="9" t="s">
        <v>107</v>
      </c>
      <c r="B186" s="65">
        <v>1607</v>
      </c>
      <c r="C186" s="65">
        <v>42314798</v>
      </c>
      <c r="D186" s="65">
        <v>904</v>
      </c>
      <c r="E186" s="65">
        <v>481</v>
      </c>
      <c r="F186" s="65">
        <v>6087394</v>
      </c>
      <c r="G186" s="65">
        <v>107</v>
      </c>
      <c r="H186" s="65">
        <v>315509</v>
      </c>
      <c r="I186" s="65">
        <v>236</v>
      </c>
      <c r="J186" s="65">
        <v>1591988</v>
      </c>
      <c r="K186" s="65">
        <v>208</v>
      </c>
      <c r="L186" s="65">
        <v>1682361</v>
      </c>
      <c r="M186" s="65">
        <v>455333</v>
      </c>
      <c r="N186" s="65">
        <v>1497</v>
      </c>
      <c r="O186" s="274">
        <v>976</v>
      </c>
      <c r="P186" s="65">
        <v>254</v>
      </c>
      <c r="Q186" s="65">
        <v>41234784</v>
      </c>
      <c r="R186" s="274">
        <v>34529692</v>
      </c>
      <c r="S186" s="274">
        <v>2843068</v>
      </c>
      <c r="T186" s="65">
        <v>4076</v>
      </c>
      <c r="U186" s="65">
        <v>40397525</v>
      </c>
      <c r="V186" s="65">
        <v>3284</v>
      </c>
      <c r="W186" s="65">
        <v>98214958</v>
      </c>
      <c r="X186" s="65">
        <f t="shared" si="53"/>
        <v>-110</v>
      </c>
      <c r="Y186" s="10">
        <f t="shared" si="55"/>
        <v>-6.8450528935905419E-2</v>
      </c>
      <c r="Z186" s="65">
        <f t="shared" si="54"/>
        <v>-1080014</v>
      </c>
      <c r="AA186" s="10">
        <f t="shared" si="44"/>
        <v>-2.5523316925676921E-2</v>
      </c>
    </row>
    <row r="187" spans="1:27" x14ac:dyDescent="0.25">
      <c r="A187" s="9" t="s">
        <v>107</v>
      </c>
      <c r="B187" s="65">
        <v>0</v>
      </c>
      <c r="C187" s="65">
        <v>0</v>
      </c>
      <c r="D187" s="65">
        <v>127</v>
      </c>
      <c r="E187" s="65">
        <v>4</v>
      </c>
      <c r="F187" s="65">
        <v>7005</v>
      </c>
      <c r="G187" s="65">
        <v>8</v>
      </c>
      <c r="H187" s="65">
        <v>0</v>
      </c>
      <c r="I187" s="65">
        <v>0</v>
      </c>
      <c r="J187" s="65">
        <v>0</v>
      </c>
      <c r="K187" s="65">
        <v>1</v>
      </c>
      <c r="L187" s="65">
        <v>0</v>
      </c>
      <c r="M187" s="65">
        <v>471</v>
      </c>
      <c r="N187" s="65">
        <v>114</v>
      </c>
      <c r="O187" s="274">
        <v>51</v>
      </c>
      <c r="P187" s="65">
        <v>3</v>
      </c>
      <c r="Q187" s="65">
        <v>822293</v>
      </c>
      <c r="R187" s="274">
        <v>426183</v>
      </c>
      <c r="S187" s="274">
        <v>17739</v>
      </c>
      <c r="T187" s="65">
        <v>6907</v>
      </c>
      <c r="U187" s="65">
        <v>19014580</v>
      </c>
      <c r="V187" s="65">
        <v>2866</v>
      </c>
      <c r="W187" s="65">
        <v>28327999</v>
      </c>
      <c r="X187" s="65">
        <f t="shared" si="53"/>
        <v>114</v>
      </c>
      <c r="Y187" s="10"/>
      <c r="Z187" s="65">
        <f t="shared" si="54"/>
        <v>822293</v>
      </c>
      <c r="AA187" s="10"/>
    </row>
    <row r="188" spans="1:27" x14ac:dyDescent="0.25">
      <c r="A188" s="9" t="s">
        <v>108</v>
      </c>
      <c r="B188" s="65">
        <v>2206</v>
      </c>
      <c r="C188" s="65">
        <v>68039571</v>
      </c>
      <c r="D188" s="65">
        <v>895</v>
      </c>
      <c r="E188" s="65">
        <v>593</v>
      </c>
      <c r="F188" s="65">
        <v>5985344</v>
      </c>
      <c r="G188" s="65">
        <v>154</v>
      </c>
      <c r="H188" s="65">
        <v>389612</v>
      </c>
      <c r="I188" s="65">
        <v>328</v>
      </c>
      <c r="J188" s="65">
        <v>3563212</v>
      </c>
      <c r="K188" s="65">
        <v>300</v>
      </c>
      <c r="L188" s="65">
        <v>4722392</v>
      </c>
      <c r="M188" s="65">
        <v>2193202</v>
      </c>
      <c r="N188" s="65">
        <v>1726</v>
      </c>
      <c r="O188" s="274">
        <v>1114</v>
      </c>
      <c r="P188" s="65">
        <v>446</v>
      </c>
      <c r="Q188" s="65">
        <v>64975769</v>
      </c>
      <c r="R188" s="274">
        <v>49046175</v>
      </c>
      <c r="S188" s="274">
        <v>4402527</v>
      </c>
      <c r="T188" s="65">
        <v>8276</v>
      </c>
      <c r="U188" s="65">
        <v>71444950</v>
      </c>
      <c r="V188" s="65">
        <v>5155</v>
      </c>
      <c r="W188" s="65">
        <v>164712714</v>
      </c>
      <c r="X188" s="65">
        <f t="shared" si="53"/>
        <v>-480</v>
      </c>
      <c r="Y188" s="10">
        <f t="shared" si="55"/>
        <v>-0.21758839528558477</v>
      </c>
      <c r="Z188" s="65">
        <f t="shared" si="54"/>
        <v>-3063802</v>
      </c>
      <c r="AA188" s="10">
        <f t="shared" si="44"/>
        <v>-4.5029707785782483E-2</v>
      </c>
    </row>
    <row r="189" spans="1:27" x14ac:dyDescent="0.25">
      <c r="A189" s="9" t="s">
        <v>108</v>
      </c>
      <c r="B189" s="65">
        <v>2</v>
      </c>
      <c r="C189" s="65">
        <v>3041</v>
      </c>
      <c r="D189" s="65">
        <v>106</v>
      </c>
      <c r="E189" s="65">
        <v>4</v>
      </c>
      <c r="F189" s="65">
        <v>14097</v>
      </c>
      <c r="G189" s="65">
        <v>9</v>
      </c>
      <c r="H189" s="65">
        <v>3300</v>
      </c>
      <c r="I189" s="65">
        <v>0</v>
      </c>
      <c r="J189" s="65">
        <v>0</v>
      </c>
      <c r="K189" s="65">
        <v>1</v>
      </c>
      <c r="L189" s="65">
        <v>0</v>
      </c>
      <c r="M189" s="65">
        <v>1087</v>
      </c>
      <c r="N189" s="65">
        <v>92</v>
      </c>
      <c r="O189" s="274">
        <v>34</v>
      </c>
      <c r="P189" s="65">
        <v>2</v>
      </c>
      <c r="Q189" s="65">
        <v>559904</v>
      </c>
      <c r="R189" s="274">
        <v>287609</v>
      </c>
      <c r="S189" s="274">
        <v>12021</v>
      </c>
      <c r="T189" s="65">
        <v>16416</v>
      </c>
      <c r="U189" s="65">
        <v>46726525</v>
      </c>
      <c r="V189" s="65">
        <v>5903</v>
      </c>
      <c r="W189" s="65">
        <v>57612709</v>
      </c>
      <c r="X189" s="65">
        <f t="shared" si="53"/>
        <v>90</v>
      </c>
      <c r="Y189" s="10"/>
      <c r="Z189" s="65">
        <f t="shared" si="54"/>
        <v>556863</v>
      </c>
      <c r="AA189" s="10"/>
    </row>
    <row r="190" spans="1:27" x14ac:dyDescent="0.25">
      <c r="A190" s="9" t="s">
        <v>109</v>
      </c>
      <c r="B190" s="65">
        <v>1071</v>
      </c>
      <c r="C190" s="65">
        <v>32782052</v>
      </c>
      <c r="D190" s="65">
        <v>444</v>
      </c>
      <c r="E190" s="65">
        <v>309</v>
      </c>
      <c r="F190" s="65">
        <v>3081155</v>
      </c>
      <c r="G190" s="65">
        <v>73</v>
      </c>
      <c r="H190" s="65">
        <v>448794</v>
      </c>
      <c r="I190" s="65">
        <v>130</v>
      </c>
      <c r="J190" s="65">
        <v>1307246</v>
      </c>
      <c r="K190" s="65">
        <v>92</v>
      </c>
      <c r="L190" s="65">
        <v>882538</v>
      </c>
      <c r="M190" s="65">
        <v>380425</v>
      </c>
      <c r="N190" s="65">
        <v>912</v>
      </c>
      <c r="O190" s="274">
        <v>603</v>
      </c>
      <c r="P190" s="65">
        <v>126</v>
      </c>
      <c r="Q190" s="65">
        <v>29555323</v>
      </c>
      <c r="R190" s="274">
        <v>24182404</v>
      </c>
      <c r="S190" s="274">
        <v>2680011</v>
      </c>
      <c r="T190" s="65">
        <v>3936</v>
      </c>
      <c r="U190" s="65">
        <v>37572050</v>
      </c>
      <c r="V190" s="65">
        <v>2438</v>
      </c>
      <c r="W190" s="65">
        <v>69731267</v>
      </c>
      <c r="X190" s="65">
        <f t="shared" si="53"/>
        <v>-159</v>
      </c>
      <c r="Y190" s="10">
        <f t="shared" si="55"/>
        <v>-0.1484593837535014</v>
      </c>
      <c r="Z190" s="65">
        <f t="shared" si="54"/>
        <v>-3226729</v>
      </c>
      <c r="AA190" s="10">
        <f t="shared" si="44"/>
        <v>-9.842974442234427E-2</v>
      </c>
    </row>
    <row r="191" spans="1:27" x14ac:dyDescent="0.25">
      <c r="A191" s="9" t="s">
        <v>109</v>
      </c>
      <c r="B191" s="65">
        <v>0</v>
      </c>
      <c r="C191" s="65">
        <v>0</v>
      </c>
      <c r="D191" s="65">
        <v>67</v>
      </c>
      <c r="E191" s="65">
        <v>6</v>
      </c>
      <c r="F191" s="65">
        <v>10741</v>
      </c>
      <c r="G191" s="65">
        <v>7</v>
      </c>
      <c r="H191" s="65">
        <v>0</v>
      </c>
      <c r="I191" s="65">
        <v>0</v>
      </c>
      <c r="J191" s="65">
        <v>0</v>
      </c>
      <c r="K191" s="65">
        <v>0</v>
      </c>
      <c r="L191" s="65">
        <v>0</v>
      </c>
      <c r="M191" s="65">
        <v>0</v>
      </c>
      <c r="N191" s="65">
        <v>54</v>
      </c>
      <c r="O191" s="274">
        <v>17</v>
      </c>
      <c r="P191" s="65">
        <v>4</v>
      </c>
      <c r="Q191" s="65">
        <v>308419</v>
      </c>
      <c r="R191" s="274">
        <v>110974</v>
      </c>
      <c r="S191" s="274">
        <v>10204</v>
      </c>
      <c r="T191" s="65">
        <v>7215</v>
      </c>
      <c r="U191" s="65">
        <v>17286146</v>
      </c>
      <c r="V191" s="65">
        <v>2786</v>
      </c>
      <c r="W191" s="65">
        <v>28647734</v>
      </c>
      <c r="X191" s="65">
        <f t="shared" ref="X191:X192" si="72">+N191-B191</f>
        <v>54</v>
      </c>
      <c r="Y191" s="10"/>
      <c r="Z191" s="65">
        <f t="shared" ref="Z191:Z192" si="73">+Q191-C191</f>
        <v>308419</v>
      </c>
      <c r="AA191" s="10"/>
    </row>
    <row r="192" spans="1:27" x14ac:dyDescent="0.25">
      <c r="A192" s="9" t="s">
        <v>271</v>
      </c>
      <c r="B192" s="65">
        <f>SUM(B180:B191)</f>
        <v>14304</v>
      </c>
      <c r="C192" s="65">
        <f t="shared" ref="C192:W192" si="74">SUM(C180:C191)</f>
        <v>393163555</v>
      </c>
      <c r="D192" s="65">
        <f t="shared" si="74"/>
        <v>8236</v>
      </c>
      <c r="E192" s="65">
        <f t="shared" si="74"/>
        <v>4493</v>
      </c>
      <c r="F192" s="65">
        <f t="shared" si="74"/>
        <v>44629712</v>
      </c>
      <c r="G192" s="65">
        <f t="shared" si="74"/>
        <v>1227</v>
      </c>
      <c r="H192" s="65">
        <f t="shared" si="74"/>
        <v>3591447</v>
      </c>
      <c r="I192" s="65">
        <f t="shared" si="74"/>
        <v>2270</v>
      </c>
      <c r="J192" s="65">
        <f t="shared" si="74"/>
        <v>20617467</v>
      </c>
      <c r="K192" s="65">
        <f t="shared" si="74"/>
        <v>1639</v>
      </c>
      <c r="L192" s="65">
        <f t="shared" si="74"/>
        <v>15804873</v>
      </c>
      <c r="M192" s="65">
        <f t="shared" si="74"/>
        <v>7627257</v>
      </c>
      <c r="N192" s="65">
        <f t="shared" si="74"/>
        <v>12939</v>
      </c>
      <c r="O192" s="274">
        <f t="shared" si="74"/>
        <v>8402</v>
      </c>
      <c r="P192" s="65">
        <f t="shared" si="74"/>
        <v>2363</v>
      </c>
      <c r="Q192" s="65">
        <f t="shared" si="74"/>
        <v>362520237</v>
      </c>
      <c r="R192" s="274">
        <f t="shared" si="74"/>
        <v>291287076</v>
      </c>
      <c r="S192" s="274">
        <f t="shared" si="74"/>
        <v>26913168</v>
      </c>
      <c r="T192" s="65">
        <f t="shared" si="74"/>
        <v>122539</v>
      </c>
      <c r="U192" s="65">
        <f t="shared" si="74"/>
        <v>605563169</v>
      </c>
      <c r="V192" s="65">
        <f t="shared" si="74"/>
        <v>63918</v>
      </c>
      <c r="W192" s="65">
        <f t="shared" si="74"/>
        <v>1209869515</v>
      </c>
      <c r="X192" s="65">
        <f t="shared" si="72"/>
        <v>-1365</v>
      </c>
      <c r="Y192" s="10">
        <f t="shared" ref="Y192" si="75">+X192/B192</f>
        <v>-9.5427852348993286E-2</v>
      </c>
      <c r="Z192" s="65">
        <f t="shared" si="73"/>
        <v>-30643318</v>
      </c>
      <c r="AA192" s="10">
        <f t="shared" si="44"/>
        <v>-7.7940382851609938E-2</v>
      </c>
    </row>
    <row r="193" spans="1:27" x14ac:dyDescent="0.25">
      <c r="A193" s="9" t="s">
        <v>110</v>
      </c>
      <c r="B193" s="65">
        <v>1684</v>
      </c>
      <c r="C193" s="65">
        <v>46911726</v>
      </c>
      <c r="D193" s="65">
        <v>984</v>
      </c>
      <c r="E193" s="65">
        <v>552</v>
      </c>
      <c r="F193" s="65">
        <v>5189271</v>
      </c>
      <c r="G193" s="65">
        <v>169</v>
      </c>
      <c r="H193" s="65">
        <v>247681</v>
      </c>
      <c r="I193" s="65">
        <v>196</v>
      </c>
      <c r="J193" s="65">
        <v>1525263</v>
      </c>
      <c r="K193" s="65">
        <v>137</v>
      </c>
      <c r="L193" s="65">
        <v>671951</v>
      </c>
      <c r="M193" s="65">
        <v>406691</v>
      </c>
      <c r="N193" s="65">
        <v>1611</v>
      </c>
      <c r="O193" s="274">
        <v>949</v>
      </c>
      <c r="P193" s="65">
        <v>204</v>
      </c>
      <c r="Q193" s="65">
        <v>48906369</v>
      </c>
      <c r="R193" s="274">
        <v>38191803</v>
      </c>
      <c r="S193" s="274">
        <v>2377191</v>
      </c>
      <c r="T193" s="65">
        <v>3980</v>
      </c>
      <c r="U193" s="65">
        <v>38414688</v>
      </c>
      <c r="V193" s="65">
        <v>3453</v>
      </c>
      <c r="W193" s="65">
        <v>102980290</v>
      </c>
      <c r="X193" s="65">
        <f t="shared" si="53"/>
        <v>-73</v>
      </c>
      <c r="Y193" s="10">
        <f t="shared" si="55"/>
        <v>-4.3349168646080759E-2</v>
      </c>
      <c r="Z193" s="65">
        <f t="shared" si="54"/>
        <v>1994643</v>
      </c>
      <c r="AA193" s="10">
        <f t="shared" si="44"/>
        <v>4.2519070818242757E-2</v>
      </c>
    </row>
    <row r="194" spans="1:27" x14ac:dyDescent="0.25">
      <c r="A194" s="9" t="s">
        <v>110</v>
      </c>
      <c r="B194" s="65">
        <v>0</v>
      </c>
      <c r="C194" s="65">
        <v>0</v>
      </c>
      <c r="D194" s="65">
        <v>123</v>
      </c>
      <c r="E194" s="65">
        <v>6</v>
      </c>
      <c r="F194" s="65">
        <v>10847</v>
      </c>
      <c r="G194" s="65">
        <v>8</v>
      </c>
      <c r="H194" s="65">
        <v>2000</v>
      </c>
      <c r="I194" s="65">
        <v>0</v>
      </c>
      <c r="J194" s="65">
        <v>0</v>
      </c>
      <c r="K194" s="65">
        <v>1</v>
      </c>
      <c r="L194" s="65">
        <v>0</v>
      </c>
      <c r="M194" s="65">
        <v>2861</v>
      </c>
      <c r="N194" s="65">
        <v>108</v>
      </c>
      <c r="O194" s="274">
        <v>41</v>
      </c>
      <c r="P194" s="65">
        <v>2</v>
      </c>
      <c r="Q194" s="65">
        <v>862845</v>
      </c>
      <c r="R194" s="274">
        <v>393566</v>
      </c>
      <c r="S194" s="274">
        <v>24377</v>
      </c>
      <c r="T194" s="65">
        <v>8102</v>
      </c>
      <c r="U194" s="65">
        <v>19033863</v>
      </c>
      <c r="V194" s="65">
        <v>2907</v>
      </c>
      <c r="W194" s="65">
        <v>26001928</v>
      </c>
      <c r="X194" s="65">
        <f t="shared" si="53"/>
        <v>108</v>
      </c>
      <c r="Y194" s="10"/>
      <c r="Z194" s="65">
        <f t="shared" si="54"/>
        <v>862845</v>
      </c>
      <c r="AA194" s="10"/>
    </row>
    <row r="195" spans="1:27" x14ac:dyDescent="0.25">
      <c r="A195" s="9" t="s">
        <v>111</v>
      </c>
      <c r="B195" s="65">
        <v>694</v>
      </c>
      <c r="C195" s="65">
        <v>28680009</v>
      </c>
      <c r="D195" s="65">
        <v>404</v>
      </c>
      <c r="E195" s="65">
        <v>192</v>
      </c>
      <c r="F195" s="65">
        <v>2205009</v>
      </c>
      <c r="G195" s="65">
        <v>82</v>
      </c>
      <c r="H195" s="65">
        <v>197140</v>
      </c>
      <c r="I195" s="65">
        <v>104</v>
      </c>
      <c r="J195" s="65">
        <v>1193068</v>
      </c>
      <c r="K195" s="65">
        <v>71</v>
      </c>
      <c r="L195" s="65">
        <v>846817</v>
      </c>
      <c r="M195" s="65">
        <v>915491</v>
      </c>
      <c r="N195" s="65">
        <v>648</v>
      </c>
      <c r="O195" s="274">
        <v>422</v>
      </c>
      <c r="P195" s="65">
        <v>70</v>
      </c>
      <c r="Q195" s="65">
        <v>29349989</v>
      </c>
      <c r="R195" s="274">
        <v>25446734</v>
      </c>
      <c r="S195" s="274">
        <v>1081543</v>
      </c>
      <c r="T195" s="65">
        <v>2098</v>
      </c>
      <c r="U195" s="65">
        <v>19550792</v>
      </c>
      <c r="V195" s="65">
        <v>1635</v>
      </c>
      <c r="W195" s="65">
        <v>72897711</v>
      </c>
      <c r="X195" s="65">
        <f t="shared" si="53"/>
        <v>-46</v>
      </c>
      <c r="Y195" s="10">
        <f t="shared" si="55"/>
        <v>-6.6282420749279536E-2</v>
      </c>
      <c r="Z195" s="65">
        <f t="shared" si="54"/>
        <v>669980</v>
      </c>
      <c r="AA195" s="10">
        <f t="shared" si="44"/>
        <v>2.3360522655345051E-2</v>
      </c>
    </row>
    <row r="196" spans="1:27" x14ac:dyDescent="0.25">
      <c r="A196" s="9" t="s">
        <v>111</v>
      </c>
      <c r="B196" s="65">
        <v>1</v>
      </c>
      <c r="C196" s="65">
        <v>5150</v>
      </c>
      <c r="D196" s="65">
        <v>62</v>
      </c>
      <c r="E196" s="65">
        <v>3</v>
      </c>
      <c r="F196" s="65">
        <v>5203</v>
      </c>
      <c r="G196" s="65">
        <v>6</v>
      </c>
      <c r="H196" s="65">
        <v>0</v>
      </c>
      <c r="I196" s="65">
        <v>0</v>
      </c>
      <c r="J196" s="65">
        <v>0</v>
      </c>
      <c r="K196" s="65">
        <v>0</v>
      </c>
      <c r="L196" s="65">
        <v>0</v>
      </c>
      <c r="M196" s="65">
        <v>0</v>
      </c>
      <c r="N196" s="65">
        <v>53</v>
      </c>
      <c r="O196" s="274">
        <v>22</v>
      </c>
      <c r="P196" s="65">
        <v>4</v>
      </c>
      <c r="Q196" s="65">
        <v>356793</v>
      </c>
      <c r="R196" s="274">
        <v>201529</v>
      </c>
      <c r="S196" s="274">
        <v>33270</v>
      </c>
      <c r="T196" s="65">
        <v>4388</v>
      </c>
      <c r="U196" s="65">
        <v>11346504</v>
      </c>
      <c r="V196" s="65">
        <v>1661</v>
      </c>
      <c r="W196" s="65">
        <v>25575229</v>
      </c>
      <c r="X196" s="65">
        <f t="shared" ref="X196:X197" si="76">+N196-B196</f>
        <v>52</v>
      </c>
      <c r="Y196" s="10"/>
      <c r="Z196" s="65">
        <f t="shared" ref="Z196:Z197" si="77">+Q196-C196</f>
        <v>351643</v>
      </c>
      <c r="AA196" s="10"/>
    </row>
    <row r="197" spans="1:27" x14ac:dyDescent="0.25">
      <c r="A197" s="9" t="s">
        <v>272</v>
      </c>
      <c r="B197" s="65">
        <f>SUM(B193:B196)</f>
        <v>2379</v>
      </c>
      <c r="C197" s="65">
        <f t="shared" ref="C197:W197" si="78">SUM(C193:C196)</f>
        <v>75596885</v>
      </c>
      <c r="D197" s="65">
        <f t="shared" si="78"/>
        <v>1573</v>
      </c>
      <c r="E197" s="65">
        <f t="shared" si="78"/>
        <v>753</v>
      </c>
      <c r="F197" s="65">
        <f t="shared" si="78"/>
        <v>7410330</v>
      </c>
      <c r="G197" s="65">
        <f t="shared" si="78"/>
        <v>265</v>
      </c>
      <c r="H197" s="65">
        <f t="shared" si="78"/>
        <v>446821</v>
      </c>
      <c r="I197" s="65">
        <f t="shared" si="78"/>
        <v>300</v>
      </c>
      <c r="J197" s="65">
        <f t="shared" si="78"/>
        <v>2718331</v>
      </c>
      <c r="K197" s="65">
        <f t="shared" si="78"/>
        <v>209</v>
      </c>
      <c r="L197" s="65">
        <f t="shared" si="78"/>
        <v>1518768</v>
      </c>
      <c r="M197" s="65">
        <f t="shared" si="78"/>
        <v>1325043</v>
      </c>
      <c r="N197" s="65">
        <f t="shared" si="78"/>
        <v>2420</v>
      </c>
      <c r="O197" s="274">
        <f t="shared" si="78"/>
        <v>1434</v>
      </c>
      <c r="P197" s="65">
        <f t="shared" si="78"/>
        <v>280</v>
      </c>
      <c r="Q197" s="65">
        <f t="shared" si="78"/>
        <v>79475996</v>
      </c>
      <c r="R197" s="274">
        <f t="shared" si="78"/>
        <v>64233632</v>
      </c>
      <c r="S197" s="274">
        <f t="shared" si="78"/>
        <v>3516381</v>
      </c>
      <c r="T197" s="65">
        <f t="shared" si="78"/>
        <v>18568</v>
      </c>
      <c r="U197" s="65">
        <f t="shared" si="78"/>
        <v>88345847</v>
      </c>
      <c r="V197" s="65">
        <f t="shared" si="78"/>
        <v>9656</v>
      </c>
      <c r="W197" s="65">
        <f t="shared" si="78"/>
        <v>227455158</v>
      </c>
      <c r="X197" s="65">
        <f t="shared" si="76"/>
        <v>41</v>
      </c>
      <c r="Y197" s="10">
        <f t="shared" ref="Y197" si="79">+X197/B197</f>
        <v>1.7234131988230348E-2</v>
      </c>
      <c r="Z197" s="65">
        <f t="shared" si="77"/>
        <v>3879111</v>
      </c>
      <c r="AA197" s="10">
        <f t="shared" si="44"/>
        <v>5.1313106353522368E-2</v>
      </c>
    </row>
    <row r="198" spans="1:27" x14ac:dyDescent="0.25">
      <c r="A198" s="9" t="s">
        <v>112</v>
      </c>
      <c r="B198" s="65">
        <v>2883</v>
      </c>
      <c r="C198" s="65">
        <v>85406576</v>
      </c>
      <c r="D198" s="65">
        <v>1294</v>
      </c>
      <c r="E198" s="65">
        <v>641</v>
      </c>
      <c r="F198" s="65">
        <v>7233252</v>
      </c>
      <c r="G198" s="65">
        <v>159</v>
      </c>
      <c r="H198" s="65">
        <v>1013729</v>
      </c>
      <c r="I198" s="65">
        <v>494</v>
      </c>
      <c r="J198" s="65">
        <v>7979925</v>
      </c>
      <c r="K198" s="65">
        <v>238</v>
      </c>
      <c r="L198" s="65">
        <v>3382170</v>
      </c>
      <c r="M198" s="65">
        <v>3557842</v>
      </c>
      <c r="N198" s="65">
        <v>2641</v>
      </c>
      <c r="O198" s="274">
        <v>1730</v>
      </c>
      <c r="P198" s="65">
        <v>335</v>
      </c>
      <c r="Q198" s="65">
        <v>86743468</v>
      </c>
      <c r="R198" s="274">
        <v>65588521</v>
      </c>
      <c r="S198" s="274">
        <v>5360058</v>
      </c>
      <c r="T198" s="65">
        <v>6800</v>
      </c>
      <c r="U198" s="65">
        <v>70242596</v>
      </c>
      <c r="V198" s="65">
        <v>5969</v>
      </c>
      <c r="W198" s="65">
        <v>194048008</v>
      </c>
      <c r="X198" s="65">
        <f t="shared" si="53"/>
        <v>-242</v>
      </c>
      <c r="Y198" s="10">
        <f t="shared" si="55"/>
        <v>-8.3940339923690599E-2</v>
      </c>
      <c r="Z198" s="65">
        <f t="shared" si="54"/>
        <v>1336892</v>
      </c>
      <c r="AA198" s="10">
        <f t="shared" ref="AA198:AA239" si="80">+Z198/C198</f>
        <v>1.56532677296418E-2</v>
      </c>
    </row>
    <row r="199" spans="1:27" x14ac:dyDescent="0.25">
      <c r="A199" s="9" t="s">
        <v>112</v>
      </c>
      <c r="B199" s="65">
        <v>0</v>
      </c>
      <c r="C199" s="65">
        <v>0</v>
      </c>
      <c r="D199" s="65">
        <v>128</v>
      </c>
      <c r="E199" s="65">
        <v>4</v>
      </c>
      <c r="F199" s="65">
        <v>11832</v>
      </c>
      <c r="G199" s="65">
        <v>8</v>
      </c>
      <c r="H199" s="65">
        <v>0</v>
      </c>
      <c r="I199" s="65">
        <v>0</v>
      </c>
      <c r="J199" s="65">
        <v>0</v>
      </c>
      <c r="K199" s="65">
        <v>1</v>
      </c>
      <c r="L199" s="65">
        <v>0</v>
      </c>
      <c r="M199" s="65">
        <v>0</v>
      </c>
      <c r="N199" s="65">
        <v>115</v>
      </c>
      <c r="O199" s="274">
        <v>47</v>
      </c>
      <c r="P199" s="65">
        <v>4</v>
      </c>
      <c r="Q199" s="65">
        <v>1226380</v>
      </c>
      <c r="R199" s="274">
        <v>507229</v>
      </c>
      <c r="S199" s="274">
        <v>17955</v>
      </c>
      <c r="T199" s="65">
        <v>12351</v>
      </c>
      <c r="U199" s="65">
        <v>30404107</v>
      </c>
      <c r="V199" s="65">
        <v>4603</v>
      </c>
      <c r="W199" s="65">
        <v>65211275</v>
      </c>
      <c r="X199" s="65">
        <f t="shared" si="53"/>
        <v>115</v>
      </c>
      <c r="Y199" s="10"/>
      <c r="Z199" s="65">
        <f t="shared" si="54"/>
        <v>1226380</v>
      </c>
      <c r="AA199" s="10"/>
    </row>
    <row r="200" spans="1:27" x14ac:dyDescent="0.25">
      <c r="A200" s="9" t="s">
        <v>113</v>
      </c>
      <c r="B200" s="65">
        <v>1970</v>
      </c>
      <c r="C200" s="65">
        <v>57914672</v>
      </c>
      <c r="D200" s="65">
        <v>779</v>
      </c>
      <c r="E200" s="65">
        <v>448</v>
      </c>
      <c r="F200" s="65">
        <v>5619704</v>
      </c>
      <c r="G200" s="65">
        <v>98</v>
      </c>
      <c r="H200" s="65">
        <v>408274</v>
      </c>
      <c r="I200" s="65">
        <v>302</v>
      </c>
      <c r="J200" s="65">
        <v>3832599</v>
      </c>
      <c r="K200" s="65">
        <v>190</v>
      </c>
      <c r="L200" s="65">
        <v>1336435</v>
      </c>
      <c r="M200" s="65">
        <v>1730177</v>
      </c>
      <c r="N200" s="65">
        <v>1717</v>
      </c>
      <c r="O200" s="274">
        <v>1131</v>
      </c>
      <c r="P200" s="65">
        <v>278</v>
      </c>
      <c r="Q200" s="65">
        <v>58756473</v>
      </c>
      <c r="R200" s="274">
        <v>43784689</v>
      </c>
      <c r="S200" s="274">
        <v>3483621</v>
      </c>
      <c r="T200" s="65">
        <v>3871</v>
      </c>
      <c r="U200" s="65">
        <v>39848608</v>
      </c>
      <c r="V200" s="65">
        <v>3699</v>
      </c>
      <c r="W200" s="65">
        <v>112811900</v>
      </c>
      <c r="X200" s="65">
        <f t="shared" si="53"/>
        <v>-253</v>
      </c>
      <c r="Y200" s="10">
        <f t="shared" si="55"/>
        <v>-0.12842639593908631</v>
      </c>
      <c r="Z200" s="65">
        <f t="shared" si="54"/>
        <v>841801</v>
      </c>
      <c r="AA200" s="10">
        <f t="shared" si="80"/>
        <v>1.4535194121448188E-2</v>
      </c>
    </row>
    <row r="201" spans="1:27" x14ac:dyDescent="0.25">
      <c r="A201" s="9" t="s">
        <v>113</v>
      </c>
      <c r="B201" s="65">
        <v>3</v>
      </c>
      <c r="C201" s="65">
        <v>9724</v>
      </c>
      <c r="D201" s="65">
        <v>79</v>
      </c>
      <c r="E201" s="65">
        <v>1</v>
      </c>
      <c r="F201" s="65">
        <v>2291</v>
      </c>
      <c r="G201" s="65">
        <v>1</v>
      </c>
      <c r="H201" s="65">
        <v>0</v>
      </c>
      <c r="I201" s="65">
        <v>0</v>
      </c>
      <c r="J201" s="65">
        <v>0</v>
      </c>
      <c r="K201" s="65">
        <v>0</v>
      </c>
      <c r="L201" s="65">
        <v>0</v>
      </c>
      <c r="M201" s="65">
        <v>0</v>
      </c>
      <c r="N201" s="65">
        <v>77</v>
      </c>
      <c r="O201" s="274">
        <v>23</v>
      </c>
      <c r="P201" s="65">
        <v>2</v>
      </c>
      <c r="Q201" s="65">
        <v>593365</v>
      </c>
      <c r="R201" s="274">
        <v>247339</v>
      </c>
      <c r="S201" s="274">
        <v>19771</v>
      </c>
      <c r="T201" s="65">
        <v>6826</v>
      </c>
      <c r="U201" s="65">
        <v>18730115</v>
      </c>
      <c r="V201" s="65">
        <v>2606</v>
      </c>
      <c r="W201" s="65">
        <v>35003243</v>
      </c>
      <c r="X201" s="65">
        <f t="shared" si="53"/>
        <v>74</v>
      </c>
      <c r="Y201" s="10"/>
      <c r="Z201" s="65">
        <f t="shared" si="54"/>
        <v>583641</v>
      </c>
      <c r="AA201" s="10"/>
    </row>
    <row r="202" spans="1:27" x14ac:dyDescent="0.25">
      <c r="A202" s="9" t="s">
        <v>114</v>
      </c>
      <c r="B202" s="65">
        <v>3039</v>
      </c>
      <c r="C202" s="65">
        <v>86255624</v>
      </c>
      <c r="D202" s="65">
        <v>929</v>
      </c>
      <c r="E202" s="65">
        <v>455</v>
      </c>
      <c r="F202" s="65">
        <v>6791896</v>
      </c>
      <c r="G202" s="65">
        <v>210</v>
      </c>
      <c r="H202" s="65">
        <v>356578</v>
      </c>
      <c r="I202" s="65">
        <v>318</v>
      </c>
      <c r="J202" s="65">
        <v>4951248</v>
      </c>
      <c r="K202" s="65">
        <v>274</v>
      </c>
      <c r="L202" s="65">
        <v>4246834</v>
      </c>
      <c r="M202" s="65">
        <v>2042690</v>
      </c>
      <c r="N202" s="65">
        <v>2713</v>
      </c>
      <c r="O202" s="274">
        <v>1929</v>
      </c>
      <c r="P202" s="65">
        <v>312</v>
      </c>
      <c r="Q202" s="65">
        <v>78065034</v>
      </c>
      <c r="R202" s="274">
        <v>65239666</v>
      </c>
      <c r="S202" s="274">
        <v>4745845</v>
      </c>
      <c r="T202" s="65">
        <v>4565</v>
      </c>
      <c r="U202" s="65">
        <v>58456600</v>
      </c>
      <c r="V202" s="65">
        <v>5574</v>
      </c>
      <c r="W202" s="65">
        <v>168425706</v>
      </c>
      <c r="X202" s="65">
        <f t="shared" si="53"/>
        <v>-326</v>
      </c>
      <c r="Y202" s="10">
        <f t="shared" si="55"/>
        <v>-0.10727212898979928</v>
      </c>
      <c r="Z202" s="65">
        <f t="shared" si="54"/>
        <v>-8190590</v>
      </c>
      <c r="AA202" s="10">
        <f t="shared" si="80"/>
        <v>-9.4957170560843657E-2</v>
      </c>
    </row>
    <row r="203" spans="1:27" x14ac:dyDescent="0.25">
      <c r="A203" s="9" t="s">
        <v>114</v>
      </c>
      <c r="B203" s="65">
        <v>16</v>
      </c>
      <c r="C203" s="65">
        <v>31793</v>
      </c>
      <c r="D203" s="65">
        <v>88</v>
      </c>
      <c r="E203" s="65">
        <v>0</v>
      </c>
      <c r="F203" s="65">
        <v>0</v>
      </c>
      <c r="G203" s="65">
        <v>10</v>
      </c>
      <c r="H203" s="65">
        <v>0</v>
      </c>
      <c r="I203" s="65">
        <v>0</v>
      </c>
      <c r="J203" s="65">
        <v>0</v>
      </c>
      <c r="K203" s="65">
        <v>0</v>
      </c>
      <c r="L203" s="65">
        <v>0</v>
      </c>
      <c r="M203" s="65">
        <v>0</v>
      </c>
      <c r="N203" s="65">
        <v>78</v>
      </c>
      <c r="O203" s="274">
        <v>47</v>
      </c>
      <c r="P203" s="65">
        <v>0</v>
      </c>
      <c r="Q203" s="65">
        <v>651363</v>
      </c>
      <c r="R203" s="274">
        <v>408803</v>
      </c>
      <c r="S203" s="274">
        <v>0</v>
      </c>
      <c r="T203" s="65">
        <v>7610</v>
      </c>
      <c r="U203" s="65">
        <v>23674939</v>
      </c>
      <c r="V203" s="65">
        <v>2930</v>
      </c>
      <c r="W203" s="65">
        <v>31514097</v>
      </c>
      <c r="X203" s="65">
        <f t="shared" si="53"/>
        <v>62</v>
      </c>
      <c r="Y203" s="10"/>
      <c r="Z203" s="65">
        <f t="shared" si="54"/>
        <v>619570</v>
      </c>
      <c r="AA203" s="10"/>
    </row>
    <row r="204" spans="1:27" x14ac:dyDescent="0.25">
      <c r="A204" s="9" t="s">
        <v>115</v>
      </c>
      <c r="B204" s="65">
        <v>1383</v>
      </c>
      <c r="C204" s="65">
        <v>29216776</v>
      </c>
      <c r="D204" s="65">
        <v>512</v>
      </c>
      <c r="E204" s="65">
        <v>252</v>
      </c>
      <c r="F204" s="65">
        <v>1755509</v>
      </c>
      <c r="G204" s="65">
        <v>49</v>
      </c>
      <c r="H204" s="65">
        <v>141699</v>
      </c>
      <c r="I204" s="65">
        <v>239</v>
      </c>
      <c r="J204" s="65">
        <v>2508627</v>
      </c>
      <c r="K204" s="65">
        <v>91</v>
      </c>
      <c r="L204" s="65">
        <v>1340039</v>
      </c>
      <c r="M204" s="65">
        <v>531807</v>
      </c>
      <c r="N204" s="65">
        <v>1240</v>
      </c>
      <c r="O204" s="274">
        <v>824</v>
      </c>
      <c r="P204" s="65">
        <v>101</v>
      </c>
      <c r="Q204" s="65">
        <v>27615156</v>
      </c>
      <c r="R204" s="274">
        <v>20687368</v>
      </c>
      <c r="S204" s="274">
        <v>1364300</v>
      </c>
      <c r="T204" s="65">
        <v>1638</v>
      </c>
      <c r="U204" s="65">
        <v>14572244</v>
      </c>
      <c r="V204" s="65">
        <v>1937</v>
      </c>
      <c r="W204" s="65">
        <v>50252995</v>
      </c>
      <c r="X204" s="65">
        <f t="shared" si="53"/>
        <v>-143</v>
      </c>
      <c r="Y204" s="10">
        <f t="shared" si="55"/>
        <v>-0.10339840925524223</v>
      </c>
      <c r="Z204" s="65">
        <f t="shared" si="54"/>
        <v>-1601620</v>
      </c>
      <c r="AA204" s="10">
        <f t="shared" si="80"/>
        <v>-5.4818505642100966E-2</v>
      </c>
    </row>
    <row r="205" spans="1:27" x14ac:dyDescent="0.25">
      <c r="A205" s="9" t="s">
        <v>115</v>
      </c>
      <c r="B205" s="65">
        <v>6</v>
      </c>
      <c r="C205" s="65">
        <v>29758</v>
      </c>
      <c r="D205" s="65">
        <v>67</v>
      </c>
      <c r="E205" s="65">
        <v>0</v>
      </c>
      <c r="F205" s="65">
        <v>0</v>
      </c>
      <c r="G205" s="65">
        <v>3</v>
      </c>
      <c r="H205" s="65">
        <v>0</v>
      </c>
      <c r="I205" s="65">
        <v>0</v>
      </c>
      <c r="J205" s="65">
        <v>0</v>
      </c>
      <c r="K205" s="65">
        <v>0</v>
      </c>
      <c r="L205" s="65">
        <v>0</v>
      </c>
      <c r="M205" s="65">
        <v>0</v>
      </c>
      <c r="N205" s="65">
        <v>63</v>
      </c>
      <c r="O205" s="274">
        <v>18</v>
      </c>
      <c r="P205" s="65">
        <v>1</v>
      </c>
      <c r="Q205" s="65">
        <v>416725</v>
      </c>
      <c r="R205" s="274">
        <v>94278</v>
      </c>
      <c r="S205" s="274">
        <v>2116</v>
      </c>
      <c r="T205" s="65">
        <v>2138</v>
      </c>
      <c r="U205" s="65">
        <v>7394537</v>
      </c>
      <c r="V205" s="65">
        <v>1078</v>
      </c>
      <c r="W205" s="65">
        <v>13145093</v>
      </c>
      <c r="X205" s="65">
        <f t="shared" si="53"/>
        <v>57</v>
      </c>
      <c r="Y205" s="10"/>
      <c r="Z205" s="65">
        <f t="shared" si="54"/>
        <v>386967</v>
      </c>
      <c r="AA205" s="10"/>
    </row>
    <row r="206" spans="1:27" x14ac:dyDescent="0.25">
      <c r="A206" s="9" t="s">
        <v>116</v>
      </c>
      <c r="B206" s="65">
        <v>897</v>
      </c>
      <c r="C206" s="65">
        <v>28897857</v>
      </c>
      <c r="D206" s="65">
        <v>297</v>
      </c>
      <c r="E206" s="65">
        <v>140</v>
      </c>
      <c r="F206" s="65">
        <v>1375235</v>
      </c>
      <c r="G206" s="65">
        <v>35</v>
      </c>
      <c r="H206" s="65">
        <v>173975</v>
      </c>
      <c r="I206" s="65">
        <v>113</v>
      </c>
      <c r="J206" s="65">
        <v>1255141</v>
      </c>
      <c r="K206" s="65">
        <v>50</v>
      </c>
      <c r="L206" s="65">
        <v>692678</v>
      </c>
      <c r="M206" s="65">
        <v>189675</v>
      </c>
      <c r="N206" s="65">
        <v>853</v>
      </c>
      <c r="O206" s="274">
        <v>557</v>
      </c>
      <c r="P206" s="65">
        <v>64</v>
      </c>
      <c r="Q206" s="65">
        <v>26412262</v>
      </c>
      <c r="R206" s="274">
        <v>19979232</v>
      </c>
      <c r="S206" s="274">
        <v>1062542</v>
      </c>
      <c r="T206" s="65">
        <v>1265</v>
      </c>
      <c r="U206" s="65">
        <v>14068752</v>
      </c>
      <c r="V206" s="65">
        <v>1563</v>
      </c>
      <c r="W206" s="65">
        <v>45918362</v>
      </c>
      <c r="X206" s="65">
        <f t="shared" si="53"/>
        <v>-44</v>
      </c>
      <c r="Y206" s="10">
        <f t="shared" si="55"/>
        <v>-4.9052396878483832E-2</v>
      </c>
      <c r="Z206" s="65">
        <f t="shared" si="54"/>
        <v>-2485595</v>
      </c>
      <c r="AA206" s="10">
        <f t="shared" si="80"/>
        <v>-8.601312547155314E-2</v>
      </c>
    </row>
    <row r="207" spans="1:27" x14ac:dyDescent="0.25">
      <c r="A207" s="9" t="s">
        <v>116</v>
      </c>
      <c r="B207" s="65">
        <v>3</v>
      </c>
      <c r="C207" s="65">
        <v>12849</v>
      </c>
      <c r="D207" s="65">
        <v>31</v>
      </c>
      <c r="E207" s="65">
        <v>1</v>
      </c>
      <c r="F207" s="65">
        <v>1058</v>
      </c>
      <c r="G207" s="65">
        <v>4</v>
      </c>
      <c r="H207" s="65">
        <v>1800</v>
      </c>
      <c r="I207" s="65">
        <v>0</v>
      </c>
      <c r="J207" s="65">
        <v>0</v>
      </c>
      <c r="K207" s="65">
        <v>0</v>
      </c>
      <c r="L207" s="65">
        <v>0</v>
      </c>
      <c r="M207" s="65">
        <v>0</v>
      </c>
      <c r="N207" s="65">
        <v>26</v>
      </c>
      <c r="O207" s="274">
        <v>13</v>
      </c>
      <c r="P207" s="65">
        <v>4</v>
      </c>
      <c r="Q207" s="65">
        <v>207768</v>
      </c>
      <c r="R207" s="274">
        <v>104845</v>
      </c>
      <c r="S207" s="274">
        <v>24496</v>
      </c>
      <c r="T207" s="65">
        <v>2210</v>
      </c>
      <c r="U207" s="65">
        <v>7610029</v>
      </c>
      <c r="V207" s="65">
        <v>917</v>
      </c>
      <c r="W207" s="65">
        <v>10348253</v>
      </c>
      <c r="X207" s="65">
        <f t="shared" si="53"/>
        <v>23</v>
      </c>
      <c r="Y207" s="10"/>
      <c r="Z207" s="65">
        <f t="shared" si="54"/>
        <v>194919</v>
      </c>
      <c r="AA207" s="10"/>
    </row>
    <row r="208" spans="1:27" x14ac:dyDescent="0.25">
      <c r="A208" s="9" t="s">
        <v>273</v>
      </c>
      <c r="B208" s="65">
        <f>SUM(B198:B207)</f>
        <v>10200</v>
      </c>
      <c r="C208" s="65">
        <f t="shared" ref="C208:W208" si="81">SUM(C198:C207)</f>
        <v>287775629</v>
      </c>
      <c r="D208" s="65">
        <f t="shared" si="81"/>
        <v>4204</v>
      </c>
      <c r="E208" s="65">
        <f t="shared" si="81"/>
        <v>1942</v>
      </c>
      <c r="F208" s="65">
        <f t="shared" si="81"/>
        <v>22790777</v>
      </c>
      <c r="G208" s="65">
        <f t="shared" si="81"/>
        <v>577</v>
      </c>
      <c r="H208" s="65">
        <f t="shared" si="81"/>
        <v>2096055</v>
      </c>
      <c r="I208" s="65">
        <f t="shared" si="81"/>
        <v>1466</v>
      </c>
      <c r="J208" s="65">
        <f t="shared" si="81"/>
        <v>20527540</v>
      </c>
      <c r="K208" s="65">
        <f t="shared" si="81"/>
        <v>844</v>
      </c>
      <c r="L208" s="65">
        <f t="shared" si="81"/>
        <v>10998156</v>
      </c>
      <c r="M208" s="65">
        <f t="shared" si="81"/>
        <v>8052191</v>
      </c>
      <c r="N208" s="65">
        <f t="shared" si="81"/>
        <v>9523</v>
      </c>
      <c r="O208" s="274">
        <f t="shared" si="81"/>
        <v>6319</v>
      </c>
      <c r="P208" s="65">
        <f t="shared" si="81"/>
        <v>1101</v>
      </c>
      <c r="Q208" s="65">
        <f t="shared" si="81"/>
        <v>280687994</v>
      </c>
      <c r="R208" s="274">
        <f t="shared" si="81"/>
        <v>216641970</v>
      </c>
      <c r="S208" s="274">
        <f t="shared" si="81"/>
        <v>16080704</v>
      </c>
      <c r="T208" s="65">
        <f t="shared" si="81"/>
        <v>49274</v>
      </c>
      <c r="U208" s="65">
        <f t="shared" si="81"/>
        <v>285002527</v>
      </c>
      <c r="V208" s="65">
        <f t="shared" si="81"/>
        <v>30876</v>
      </c>
      <c r="W208" s="65">
        <f t="shared" si="81"/>
        <v>726678932</v>
      </c>
      <c r="X208" s="65">
        <f t="shared" ref="X208" si="82">+N208-B208</f>
        <v>-677</v>
      </c>
      <c r="Y208" s="10">
        <f t="shared" ref="Y208" si="83">+X208/B208</f>
        <v>-6.6372549019607846E-2</v>
      </c>
      <c r="Z208" s="65">
        <f t="shared" ref="Z208" si="84">+Q208-C208</f>
        <v>-7087635</v>
      </c>
      <c r="AA208" s="10">
        <f t="shared" si="80"/>
        <v>-2.4629031390284963E-2</v>
      </c>
    </row>
    <row r="209" spans="1:27" x14ac:dyDescent="0.25">
      <c r="A209" s="9" t="s">
        <v>117</v>
      </c>
      <c r="B209" s="65">
        <v>1044</v>
      </c>
      <c r="C209" s="65">
        <v>31449319</v>
      </c>
      <c r="D209" s="65">
        <v>500</v>
      </c>
      <c r="E209" s="65">
        <v>296</v>
      </c>
      <c r="F209" s="65">
        <v>4527978</v>
      </c>
      <c r="G209" s="65">
        <v>63</v>
      </c>
      <c r="H209" s="65">
        <v>152958</v>
      </c>
      <c r="I209" s="65">
        <v>214</v>
      </c>
      <c r="J209" s="65">
        <v>7374599</v>
      </c>
      <c r="K209" s="65">
        <v>159</v>
      </c>
      <c r="L209" s="65">
        <v>1334701</v>
      </c>
      <c r="M209" s="65">
        <v>549289</v>
      </c>
      <c r="N209" s="65">
        <v>811</v>
      </c>
      <c r="O209" s="274">
        <v>529</v>
      </c>
      <c r="P209" s="65">
        <v>194</v>
      </c>
      <c r="Q209" s="65">
        <v>24691156</v>
      </c>
      <c r="R209" s="274">
        <v>18569083</v>
      </c>
      <c r="S209" s="274">
        <v>2886956</v>
      </c>
      <c r="T209" s="65">
        <v>5200</v>
      </c>
      <c r="U209" s="65">
        <v>47293226</v>
      </c>
      <c r="V209" s="65">
        <v>2803</v>
      </c>
      <c r="W209" s="65">
        <v>82185516</v>
      </c>
      <c r="X209" s="65">
        <f t="shared" si="53"/>
        <v>-233</v>
      </c>
      <c r="Y209" s="10">
        <f t="shared" si="55"/>
        <v>-0.22318007662835249</v>
      </c>
      <c r="Z209" s="65">
        <f t="shared" si="54"/>
        <v>-6758163</v>
      </c>
      <c r="AA209" s="10">
        <f t="shared" si="80"/>
        <v>-0.21489059906193836</v>
      </c>
    </row>
    <row r="210" spans="1:27" x14ac:dyDescent="0.25">
      <c r="A210" s="9" t="s">
        <v>117</v>
      </c>
      <c r="B210" s="65">
        <v>0</v>
      </c>
      <c r="C210" s="65">
        <v>0</v>
      </c>
      <c r="D210" s="65">
        <v>60</v>
      </c>
      <c r="E210" s="65">
        <v>7</v>
      </c>
      <c r="F210" s="65">
        <v>14936</v>
      </c>
      <c r="G210" s="65">
        <v>5</v>
      </c>
      <c r="H210" s="65">
        <v>0</v>
      </c>
      <c r="I210" s="65">
        <v>1</v>
      </c>
      <c r="J210" s="65">
        <v>2694</v>
      </c>
      <c r="K210" s="65">
        <v>1</v>
      </c>
      <c r="L210" s="65">
        <v>0</v>
      </c>
      <c r="M210" s="65">
        <v>1800</v>
      </c>
      <c r="N210" s="65">
        <v>46</v>
      </c>
      <c r="O210" s="274">
        <v>11</v>
      </c>
      <c r="P210" s="65">
        <v>8</v>
      </c>
      <c r="Q210" s="65">
        <v>458949</v>
      </c>
      <c r="R210" s="274">
        <v>175011</v>
      </c>
      <c r="S210" s="274">
        <v>25614</v>
      </c>
      <c r="T210" s="65">
        <v>11077</v>
      </c>
      <c r="U210" s="65">
        <v>21056386</v>
      </c>
      <c r="V210" s="65">
        <v>3583</v>
      </c>
      <c r="W210" s="65">
        <v>37716357</v>
      </c>
      <c r="X210" s="65">
        <f t="shared" si="53"/>
        <v>46</v>
      </c>
      <c r="Y210" s="10"/>
      <c r="Z210" s="65">
        <f t="shared" si="54"/>
        <v>458949</v>
      </c>
      <c r="AA210" s="10"/>
    </row>
    <row r="211" spans="1:27" x14ac:dyDescent="0.25">
      <c r="A211" s="9" t="s">
        <v>118</v>
      </c>
      <c r="B211" s="65">
        <v>3484</v>
      </c>
      <c r="C211" s="65">
        <v>112360980</v>
      </c>
      <c r="D211" s="65">
        <v>1586</v>
      </c>
      <c r="E211" s="65">
        <v>784</v>
      </c>
      <c r="F211" s="65">
        <v>11153342</v>
      </c>
      <c r="G211" s="65">
        <v>263</v>
      </c>
      <c r="H211" s="65">
        <v>1481366</v>
      </c>
      <c r="I211" s="65">
        <v>598</v>
      </c>
      <c r="J211" s="65">
        <v>8222723</v>
      </c>
      <c r="K211" s="65">
        <v>429</v>
      </c>
      <c r="L211" s="65">
        <v>5438990</v>
      </c>
      <c r="M211" s="65">
        <v>1792997</v>
      </c>
      <c r="N211" s="65">
        <v>2994</v>
      </c>
      <c r="O211" s="274">
        <v>2094</v>
      </c>
      <c r="P211" s="65">
        <v>376</v>
      </c>
      <c r="Q211" s="65">
        <v>99044064</v>
      </c>
      <c r="R211" s="274">
        <v>83632706</v>
      </c>
      <c r="S211" s="274">
        <v>4214136</v>
      </c>
      <c r="T211" s="65">
        <v>15283</v>
      </c>
      <c r="U211" s="65">
        <v>128564106</v>
      </c>
      <c r="V211" s="65">
        <v>9325</v>
      </c>
      <c r="W211" s="65">
        <v>266951830</v>
      </c>
      <c r="X211" s="65">
        <f t="shared" si="53"/>
        <v>-490</v>
      </c>
      <c r="Y211" s="10">
        <f t="shared" si="55"/>
        <v>-0.14064293915040182</v>
      </c>
      <c r="Z211" s="65">
        <f t="shared" si="54"/>
        <v>-13316916</v>
      </c>
      <c r="AA211" s="10">
        <f t="shared" si="80"/>
        <v>-0.11851904460071459</v>
      </c>
    </row>
    <row r="212" spans="1:27" x14ac:dyDescent="0.25">
      <c r="A212" s="9" t="s">
        <v>118</v>
      </c>
      <c r="B212" s="65">
        <v>0</v>
      </c>
      <c r="C212" s="65">
        <v>0</v>
      </c>
      <c r="D212" s="65">
        <v>220</v>
      </c>
      <c r="E212" s="65">
        <v>8</v>
      </c>
      <c r="F212" s="65">
        <v>14086</v>
      </c>
      <c r="G212" s="65">
        <v>20</v>
      </c>
      <c r="H212" s="65">
        <v>2750</v>
      </c>
      <c r="I212" s="65">
        <v>3</v>
      </c>
      <c r="J212" s="65">
        <v>1376</v>
      </c>
      <c r="K212" s="65">
        <v>0</v>
      </c>
      <c r="L212" s="65">
        <v>0</v>
      </c>
      <c r="M212" s="65">
        <v>0</v>
      </c>
      <c r="N212" s="65">
        <v>189</v>
      </c>
      <c r="O212" s="274">
        <v>21</v>
      </c>
      <c r="P212" s="65">
        <v>7</v>
      </c>
      <c r="Q212" s="65">
        <v>1213287</v>
      </c>
      <c r="R212" s="274">
        <v>230560</v>
      </c>
      <c r="S212" s="274">
        <v>16370</v>
      </c>
      <c r="T212" s="65">
        <v>28687</v>
      </c>
      <c r="U212" s="65">
        <v>58203945</v>
      </c>
      <c r="V212" s="65">
        <v>9781</v>
      </c>
      <c r="W212" s="65">
        <v>89283495</v>
      </c>
      <c r="X212" s="65">
        <f t="shared" si="53"/>
        <v>189</v>
      </c>
      <c r="Y212" s="10"/>
      <c r="Z212" s="65">
        <f t="shared" si="54"/>
        <v>1213287</v>
      </c>
      <c r="AA212" s="10"/>
    </row>
    <row r="213" spans="1:27" x14ac:dyDescent="0.25">
      <c r="A213" s="9" t="s">
        <v>119</v>
      </c>
      <c r="B213" s="65">
        <v>2958</v>
      </c>
      <c r="C213" s="65">
        <v>89534727</v>
      </c>
      <c r="D213" s="65">
        <v>1070</v>
      </c>
      <c r="E213" s="65">
        <v>628</v>
      </c>
      <c r="F213" s="65">
        <v>7772510</v>
      </c>
      <c r="G213" s="65">
        <v>236</v>
      </c>
      <c r="H213" s="65">
        <v>549288</v>
      </c>
      <c r="I213" s="65">
        <v>322</v>
      </c>
      <c r="J213" s="65">
        <v>3437311</v>
      </c>
      <c r="K213" s="65">
        <v>252</v>
      </c>
      <c r="L213" s="65">
        <v>2221493</v>
      </c>
      <c r="M213" s="65">
        <v>870731</v>
      </c>
      <c r="N213" s="65">
        <v>2590</v>
      </c>
      <c r="O213" s="274">
        <v>1746</v>
      </c>
      <c r="P213" s="65">
        <v>250</v>
      </c>
      <c r="Q213" s="65">
        <v>84365953</v>
      </c>
      <c r="R213" s="274">
        <v>71590128</v>
      </c>
      <c r="S213" s="274">
        <v>5407581</v>
      </c>
      <c r="T213" s="65">
        <v>8283</v>
      </c>
      <c r="U213" s="65">
        <v>64916435</v>
      </c>
      <c r="V213" s="65">
        <v>5734</v>
      </c>
      <c r="W213" s="65">
        <v>166253935</v>
      </c>
      <c r="X213" s="65">
        <f t="shared" si="53"/>
        <v>-368</v>
      </c>
      <c r="Y213" s="10">
        <f t="shared" si="55"/>
        <v>-0.12440838404327248</v>
      </c>
      <c r="Z213" s="65">
        <f t="shared" si="54"/>
        <v>-5168774</v>
      </c>
      <c r="AA213" s="10">
        <f t="shared" si="80"/>
        <v>-5.7729265204550184E-2</v>
      </c>
    </row>
    <row r="214" spans="1:27" x14ac:dyDescent="0.25">
      <c r="A214" s="9" t="s">
        <v>119</v>
      </c>
      <c r="B214" s="65">
        <v>0</v>
      </c>
      <c r="C214" s="65">
        <v>0</v>
      </c>
      <c r="D214" s="65">
        <v>102</v>
      </c>
      <c r="E214" s="65">
        <v>4</v>
      </c>
      <c r="F214" s="65">
        <v>12094</v>
      </c>
      <c r="G214" s="65">
        <v>12</v>
      </c>
      <c r="H214" s="65">
        <v>0</v>
      </c>
      <c r="I214" s="65">
        <v>0</v>
      </c>
      <c r="J214" s="65">
        <v>0</v>
      </c>
      <c r="K214" s="65">
        <v>0</v>
      </c>
      <c r="L214" s="65">
        <v>0</v>
      </c>
      <c r="M214" s="65">
        <v>0</v>
      </c>
      <c r="N214" s="65">
        <v>86</v>
      </c>
      <c r="O214" s="274">
        <v>27</v>
      </c>
      <c r="P214" s="65">
        <v>0</v>
      </c>
      <c r="Q214" s="65">
        <v>700116</v>
      </c>
      <c r="R214" s="274">
        <v>363527</v>
      </c>
      <c r="S214" s="274">
        <v>0</v>
      </c>
      <c r="T214" s="65">
        <v>14171</v>
      </c>
      <c r="U214" s="65">
        <v>36939979</v>
      </c>
      <c r="V214" s="65">
        <v>5690</v>
      </c>
      <c r="W214" s="65">
        <v>64215782</v>
      </c>
      <c r="X214" s="65">
        <f t="shared" si="53"/>
        <v>86</v>
      </c>
      <c r="Y214" s="10"/>
      <c r="Z214" s="65">
        <f t="shared" si="54"/>
        <v>700116</v>
      </c>
      <c r="AA214" s="10"/>
    </row>
    <row r="215" spans="1:27" x14ac:dyDescent="0.25">
      <c r="A215" s="9" t="s">
        <v>120</v>
      </c>
      <c r="B215" s="65">
        <v>714</v>
      </c>
      <c r="C215" s="65">
        <v>26539812</v>
      </c>
      <c r="D215" s="65">
        <v>405</v>
      </c>
      <c r="E215" s="65">
        <v>156</v>
      </c>
      <c r="F215" s="65">
        <v>2889923</v>
      </c>
      <c r="G215" s="65">
        <v>41</v>
      </c>
      <c r="H215" s="65">
        <v>135221</v>
      </c>
      <c r="I215" s="65">
        <v>139</v>
      </c>
      <c r="J215" s="65">
        <v>1715890</v>
      </c>
      <c r="K215" s="65">
        <v>115</v>
      </c>
      <c r="L215" s="65">
        <v>1315413</v>
      </c>
      <c r="M215" s="65">
        <v>730266</v>
      </c>
      <c r="N215" s="65">
        <v>669</v>
      </c>
      <c r="O215" s="274">
        <v>454</v>
      </c>
      <c r="P215" s="65">
        <v>81</v>
      </c>
      <c r="Q215" s="65">
        <v>25729438</v>
      </c>
      <c r="R215" s="274">
        <v>18918703</v>
      </c>
      <c r="S215" s="274">
        <v>621624</v>
      </c>
      <c r="T215" s="65">
        <v>3748</v>
      </c>
      <c r="U215" s="65">
        <v>32017518</v>
      </c>
      <c r="V215" s="65">
        <v>2188</v>
      </c>
      <c r="W215" s="65">
        <v>74099448</v>
      </c>
      <c r="X215" s="65">
        <f t="shared" si="53"/>
        <v>-45</v>
      </c>
      <c r="Y215" s="10">
        <f t="shared" si="55"/>
        <v>-6.3025210084033612E-2</v>
      </c>
      <c r="Z215" s="65">
        <f t="shared" si="54"/>
        <v>-810374</v>
      </c>
      <c r="AA215" s="10">
        <f t="shared" si="80"/>
        <v>-3.0534278087576507E-2</v>
      </c>
    </row>
    <row r="216" spans="1:27" x14ac:dyDescent="0.25">
      <c r="A216" s="9" t="s">
        <v>120</v>
      </c>
      <c r="B216" s="65">
        <v>0</v>
      </c>
      <c r="C216" s="65">
        <v>0</v>
      </c>
      <c r="D216" s="65">
        <v>37</v>
      </c>
      <c r="E216" s="65">
        <v>2</v>
      </c>
      <c r="F216" s="65">
        <v>5930</v>
      </c>
      <c r="G216" s="65">
        <v>4</v>
      </c>
      <c r="H216" s="65">
        <v>0</v>
      </c>
      <c r="I216" s="65">
        <v>0</v>
      </c>
      <c r="J216" s="65">
        <v>0</v>
      </c>
      <c r="K216" s="65">
        <v>0</v>
      </c>
      <c r="L216" s="65">
        <v>0</v>
      </c>
      <c r="M216" s="65">
        <v>0</v>
      </c>
      <c r="N216" s="65">
        <v>31</v>
      </c>
      <c r="O216" s="274">
        <v>9</v>
      </c>
      <c r="P216" s="65">
        <v>0</v>
      </c>
      <c r="Q216" s="65">
        <v>168195</v>
      </c>
      <c r="R216" s="274">
        <v>71605</v>
      </c>
      <c r="S216" s="274">
        <v>0</v>
      </c>
      <c r="T216" s="65">
        <v>8904</v>
      </c>
      <c r="U216" s="65">
        <v>21642758</v>
      </c>
      <c r="V216" s="65">
        <v>2559</v>
      </c>
      <c r="W216" s="65">
        <v>22294317</v>
      </c>
      <c r="X216" s="65">
        <f t="shared" ref="X216:X236" si="85">+N216-B216</f>
        <v>31</v>
      </c>
      <c r="Y216" s="10"/>
      <c r="Z216" s="65">
        <f t="shared" ref="Z216:Z236" si="86">+Q216-C216</f>
        <v>168195</v>
      </c>
      <c r="AA216" s="10"/>
    </row>
    <row r="217" spans="1:27" x14ac:dyDescent="0.25">
      <c r="A217" s="9" t="s">
        <v>121</v>
      </c>
      <c r="B217" s="65">
        <v>686</v>
      </c>
      <c r="C217" s="65">
        <v>20020702</v>
      </c>
      <c r="D217" s="65">
        <v>270</v>
      </c>
      <c r="E217" s="65">
        <v>113</v>
      </c>
      <c r="F217" s="65">
        <v>710955</v>
      </c>
      <c r="G217" s="65">
        <v>65</v>
      </c>
      <c r="H217" s="65">
        <v>214343</v>
      </c>
      <c r="I217" s="65">
        <v>114</v>
      </c>
      <c r="J217" s="65">
        <v>556465</v>
      </c>
      <c r="K217" s="65">
        <v>96</v>
      </c>
      <c r="L217" s="65">
        <v>739107</v>
      </c>
      <c r="M217" s="65">
        <v>233199</v>
      </c>
      <c r="N217" s="65">
        <v>570</v>
      </c>
      <c r="O217" s="274">
        <v>387</v>
      </c>
      <c r="P217" s="65">
        <v>73</v>
      </c>
      <c r="Q217" s="65">
        <v>16753296</v>
      </c>
      <c r="R217" s="274">
        <v>14933229</v>
      </c>
      <c r="S217" s="274">
        <v>327985</v>
      </c>
      <c r="T217" s="65">
        <v>2530</v>
      </c>
      <c r="U217" s="65">
        <v>18583866</v>
      </c>
      <c r="V217" s="65">
        <v>1702</v>
      </c>
      <c r="W217" s="65">
        <v>45953231</v>
      </c>
      <c r="X217" s="65">
        <f t="shared" si="85"/>
        <v>-116</v>
      </c>
      <c r="Y217" s="10">
        <f t="shared" ref="Y217:Y239" si="87">+X217/B217</f>
        <v>-0.16909620991253643</v>
      </c>
      <c r="Z217" s="65">
        <f t="shared" si="86"/>
        <v>-3267406</v>
      </c>
      <c r="AA217" s="10">
        <f t="shared" si="80"/>
        <v>-0.16320137026164216</v>
      </c>
    </row>
    <row r="218" spans="1:27" x14ac:dyDescent="0.25">
      <c r="A218" s="9" t="s">
        <v>121</v>
      </c>
      <c r="B218" s="65">
        <v>0</v>
      </c>
      <c r="C218" s="65">
        <v>0</v>
      </c>
      <c r="D218" s="65">
        <v>11</v>
      </c>
      <c r="E218" s="65">
        <v>0</v>
      </c>
      <c r="F218" s="65">
        <v>0</v>
      </c>
      <c r="G218" s="65">
        <v>3</v>
      </c>
      <c r="H218" s="65">
        <v>0</v>
      </c>
      <c r="I218" s="65">
        <v>0</v>
      </c>
      <c r="J218" s="65">
        <v>0</v>
      </c>
      <c r="K218" s="65">
        <v>0</v>
      </c>
      <c r="L218" s="65">
        <v>0</v>
      </c>
      <c r="M218" s="65">
        <v>0</v>
      </c>
      <c r="N218" s="65">
        <v>8</v>
      </c>
      <c r="O218" s="274">
        <v>3</v>
      </c>
      <c r="P218" s="65">
        <v>0</v>
      </c>
      <c r="Q218" s="65">
        <v>52181</v>
      </c>
      <c r="R218" s="274">
        <v>24199</v>
      </c>
      <c r="S218" s="274">
        <v>0</v>
      </c>
      <c r="T218" s="65">
        <v>4955</v>
      </c>
      <c r="U218" s="65">
        <v>11160562</v>
      </c>
      <c r="V218" s="65">
        <v>1736</v>
      </c>
      <c r="W218" s="65">
        <v>17307053</v>
      </c>
      <c r="X218" s="65">
        <f t="shared" si="85"/>
        <v>8</v>
      </c>
      <c r="Y218" s="10"/>
      <c r="Z218" s="65">
        <f t="shared" si="86"/>
        <v>52181</v>
      </c>
      <c r="AA218" s="10"/>
    </row>
    <row r="219" spans="1:27" x14ac:dyDescent="0.25">
      <c r="A219" s="9" t="s">
        <v>122</v>
      </c>
      <c r="B219" s="65">
        <v>366</v>
      </c>
      <c r="C219" s="65">
        <v>10333370</v>
      </c>
      <c r="D219" s="65">
        <v>175</v>
      </c>
      <c r="E219" s="65">
        <v>73</v>
      </c>
      <c r="F219" s="65">
        <v>1148567</v>
      </c>
      <c r="G219" s="65">
        <v>11</v>
      </c>
      <c r="H219" s="65">
        <v>9296</v>
      </c>
      <c r="I219" s="65">
        <v>49</v>
      </c>
      <c r="J219" s="65">
        <v>667663</v>
      </c>
      <c r="K219" s="65">
        <v>39</v>
      </c>
      <c r="L219" s="65">
        <v>624969</v>
      </c>
      <c r="M219" s="65">
        <v>170942</v>
      </c>
      <c r="N219" s="65">
        <v>362</v>
      </c>
      <c r="O219" s="274">
        <v>233</v>
      </c>
      <c r="P219" s="65">
        <v>32</v>
      </c>
      <c r="Q219" s="65">
        <v>9614967</v>
      </c>
      <c r="R219" s="274">
        <v>6647449</v>
      </c>
      <c r="S219" s="274">
        <v>256655</v>
      </c>
      <c r="T219" s="65">
        <v>1303</v>
      </c>
      <c r="U219" s="65">
        <v>11429341</v>
      </c>
      <c r="V219" s="65">
        <v>863</v>
      </c>
      <c r="W219" s="65">
        <v>24667764</v>
      </c>
      <c r="X219" s="65">
        <f t="shared" si="85"/>
        <v>-4</v>
      </c>
      <c r="Y219" s="10">
        <f t="shared" si="87"/>
        <v>-1.092896174863388E-2</v>
      </c>
      <c r="Z219" s="65">
        <f t="shared" si="86"/>
        <v>-718403</v>
      </c>
      <c r="AA219" s="10">
        <f t="shared" si="80"/>
        <v>-6.9522624274559019E-2</v>
      </c>
    </row>
    <row r="220" spans="1:27" x14ac:dyDescent="0.25">
      <c r="A220" s="9" t="s">
        <v>122</v>
      </c>
      <c r="B220" s="65">
        <v>0</v>
      </c>
      <c r="C220" s="65">
        <v>0</v>
      </c>
      <c r="D220" s="65">
        <v>21</v>
      </c>
      <c r="E220" s="65">
        <v>1</v>
      </c>
      <c r="F220" s="65">
        <v>2834</v>
      </c>
      <c r="G220" s="65">
        <v>1</v>
      </c>
      <c r="H220" s="65">
        <v>0</v>
      </c>
      <c r="I220" s="65">
        <v>0</v>
      </c>
      <c r="J220" s="65">
        <v>0</v>
      </c>
      <c r="K220" s="65">
        <v>0</v>
      </c>
      <c r="L220" s="65">
        <v>0</v>
      </c>
      <c r="M220" s="65">
        <v>0</v>
      </c>
      <c r="N220" s="65">
        <v>19</v>
      </c>
      <c r="O220" s="274">
        <v>9</v>
      </c>
      <c r="P220" s="65">
        <v>1</v>
      </c>
      <c r="Q220" s="65">
        <v>221549</v>
      </c>
      <c r="R220" s="274">
        <v>75714</v>
      </c>
      <c r="S220" s="274">
        <v>230</v>
      </c>
      <c r="T220" s="65">
        <v>2753</v>
      </c>
      <c r="U220" s="65">
        <v>6934619</v>
      </c>
      <c r="V220" s="65">
        <v>957</v>
      </c>
      <c r="W220" s="65">
        <v>7160454</v>
      </c>
      <c r="X220" s="65">
        <f t="shared" si="85"/>
        <v>19</v>
      </c>
      <c r="Y220" s="10"/>
      <c r="Z220" s="65">
        <f t="shared" si="86"/>
        <v>221549</v>
      </c>
      <c r="AA220" s="10"/>
    </row>
    <row r="221" spans="1:27" x14ac:dyDescent="0.25">
      <c r="A221" s="9" t="s">
        <v>123</v>
      </c>
      <c r="B221" s="65">
        <v>2627</v>
      </c>
      <c r="C221" s="65">
        <v>100040918</v>
      </c>
      <c r="D221" s="65">
        <v>1240</v>
      </c>
      <c r="E221" s="65">
        <v>634</v>
      </c>
      <c r="F221" s="65">
        <v>10105901</v>
      </c>
      <c r="G221" s="65">
        <v>215</v>
      </c>
      <c r="H221" s="65">
        <v>729864</v>
      </c>
      <c r="I221" s="65">
        <v>424</v>
      </c>
      <c r="J221" s="65">
        <v>6629625</v>
      </c>
      <c r="K221" s="65">
        <v>269</v>
      </c>
      <c r="L221" s="65">
        <v>4892887</v>
      </c>
      <c r="M221" s="65">
        <v>3587989</v>
      </c>
      <c r="N221" s="65">
        <v>2329</v>
      </c>
      <c r="O221" s="274">
        <v>1553</v>
      </c>
      <c r="P221" s="65">
        <v>294</v>
      </c>
      <c r="Q221" s="65">
        <v>87698650</v>
      </c>
      <c r="R221" s="274">
        <v>77340196</v>
      </c>
      <c r="S221" s="274">
        <v>5583632</v>
      </c>
      <c r="T221" s="65">
        <v>14255</v>
      </c>
      <c r="U221" s="65">
        <v>115739245</v>
      </c>
      <c r="V221" s="65">
        <v>7188</v>
      </c>
      <c r="W221" s="65">
        <v>225343924</v>
      </c>
      <c r="X221" s="65">
        <f t="shared" si="85"/>
        <v>-298</v>
      </c>
      <c r="Y221" s="10">
        <f t="shared" si="87"/>
        <v>-0.11343738104301485</v>
      </c>
      <c r="Z221" s="65">
        <f t="shared" si="86"/>
        <v>-12342268</v>
      </c>
      <c r="AA221" s="10">
        <f t="shared" si="80"/>
        <v>-0.12337219856379167</v>
      </c>
    </row>
    <row r="222" spans="1:27" x14ac:dyDescent="0.25">
      <c r="A222" s="9" t="s">
        <v>123</v>
      </c>
      <c r="B222" s="65">
        <v>0</v>
      </c>
      <c r="C222" s="65">
        <v>0</v>
      </c>
      <c r="D222" s="65">
        <v>114</v>
      </c>
      <c r="E222" s="65">
        <v>5</v>
      </c>
      <c r="F222" s="65">
        <v>10804</v>
      </c>
      <c r="G222" s="65">
        <v>11</v>
      </c>
      <c r="H222" s="65">
        <v>2950</v>
      </c>
      <c r="I222" s="65">
        <v>0</v>
      </c>
      <c r="J222" s="65">
        <v>0</v>
      </c>
      <c r="K222" s="65">
        <v>0</v>
      </c>
      <c r="L222" s="65">
        <v>0</v>
      </c>
      <c r="M222" s="65">
        <v>0</v>
      </c>
      <c r="N222" s="65">
        <v>98</v>
      </c>
      <c r="O222" s="274">
        <v>22</v>
      </c>
      <c r="P222" s="65">
        <v>2</v>
      </c>
      <c r="Q222" s="65">
        <v>495744</v>
      </c>
      <c r="R222" s="274">
        <v>184041</v>
      </c>
      <c r="S222" s="274">
        <v>14159</v>
      </c>
      <c r="T222" s="65">
        <v>27666</v>
      </c>
      <c r="U222" s="65">
        <v>58867245</v>
      </c>
      <c r="V222" s="65">
        <v>9789</v>
      </c>
      <c r="W222" s="65">
        <v>91623710</v>
      </c>
      <c r="X222" s="65">
        <f t="shared" si="85"/>
        <v>98</v>
      </c>
      <c r="Y222" s="10"/>
      <c r="Z222" s="65">
        <f t="shared" si="86"/>
        <v>495744</v>
      </c>
      <c r="AA222" s="10"/>
    </row>
    <row r="223" spans="1:27" x14ac:dyDescent="0.25">
      <c r="A223" s="9" t="s">
        <v>124</v>
      </c>
      <c r="B223" s="65">
        <v>633</v>
      </c>
      <c r="C223" s="65">
        <v>18393490</v>
      </c>
      <c r="D223" s="65">
        <v>351</v>
      </c>
      <c r="E223" s="65">
        <v>133</v>
      </c>
      <c r="F223" s="65">
        <v>1684894</v>
      </c>
      <c r="G223" s="65">
        <v>87</v>
      </c>
      <c r="H223" s="65">
        <v>209076</v>
      </c>
      <c r="I223" s="65">
        <v>125</v>
      </c>
      <c r="J223" s="65">
        <v>1430788</v>
      </c>
      <c r="K223" s="65">
        <v>95</v>
      </c>
      <c r="L223" s="65">
        <v>548903</v>
      </c>
      <c r="M223" s="65">
        <v>229687</v>
      </c>
      <c r="N223" s="65">
        <v>544</v>
      </c>
      <c r="O223" s="274">
        <v>312</v>
      </c>
      <c r="P223" s="65">
        <v>82</v>
      </c>
      <c r="Q223" s="65">
        <v>19601240</v>
      </c>
      <c r="R223" s="274">
        <v>16273959</v>
      </c>
      <c r="S223" s="274">
        <v>579022</v>
      </c>
      <c r="T223" s="65">
        <v>3634</v>
      </c>
      <c r="U223" s="65">
        <v>30096783</v>
      </c>
      <c r="V223" s="65">
        <v>1689</v>
      </c>
      <c r="W223" s="65">
        <v>54872709</v>
      </c>
      <c r="X223" s="65">
        <f t="shared" si="85"/>
        <v>-89</v>
      </c>
      <c r="Y223" s="10">
        <f t="shared" si="87"/>
        <v>-0.14060031595576619</v>
      </c>
      <c r="Z223" s="65">
        <f t="shared" si="86"/>
        <v>1207750</v>
      </c>
      <c r="AA223" s="10">
        <f t="shared" si="80"/>
        <v>6.566181839335547E-2</v>
      </c>
    </row>
    <row r="224" spans="1:27" x14ac:dyDescent="0.25">
      <c r="A224" s="9" t="s">
        <v>124</v>
      </c>
      <c r="B224" s="65">
        <v>0</v>
      </c>
      <c r="C224" s="65">
        <v>0</v>
      </c>
      <c r="D224" s="65">
        <v>81</v>
      </c>
      <c r="E224" s="65">
        <v>7</v>
      </c>
      <c r="F224" s="65">
        <v>6240</v>
      </c>
      <c r="G224" s="65">
        <v>26</v>
      </c>
      <c r="H224" s="65">
        <v>5596</v>
      </c>
      <c r="I224" s="65">
        <v>1</v>
      </c>
      <c r="J224" s="65">
        <v>0</v>
      </c>
      <c r="K224" s="65">
        <v>1</v>
      </c>
      <c r="L224" s="65">
        <v>3000</v>
      </c>
      <c r="M224" s="65">
        <v>597</v>
      </c>
      <c r="N224" s="65">
        <v>46</v>
      </c>
      <c r="O224" s="274">
        <v>5</v>
      </c>
      <c r="P224" s="65">
        <v>3</v>
      </c>
      <c r="Q224" s="65">
        <v>294765</v>
      </c>
      <c r="R224" s="274">
        <v>69749</v>
      </c>
      <c r="S224" s="274">
        <v>6495</v>
      </c>
      <c r="T224" s="65">
        <v>9008</v>
      </c>
      <c r="U224" s="65">
        <v>22305955</v>
      </c>
      <c r="V224" s="65">
        <v>2526</v>
      </c>
      <c r="W224" s="65">
        <v>26045979</v>
      </c>
      <c r="X224" s="65">
        <f t="shared" si="85"/>
        <v>46</v>
      </c>
      <c r="Y224" s="10"/>
      <c r="Z224" s="65">
        <f t="shared" si="86"/>
        <v>294765</v>
      </c>
      <c r="AA224" s="10"/>
    </row>
    <row r="225" spans="1:30" x14ac:dyDescent="0.25">
      <c r="A225" s="9" t="s">
        <v>125</v>
      </c>
      <c r="B225" s="65">
        <v>1041</v>
      </c>
      <c r="C225" s="65">
        <v>36960210</v>
      </c>
      <c r="D225" s="65">
        <v>477</v>
      </c>
      <c r="E225" s="65">
        <v>240</v>
      </c>
      <c r="F225" s="65">
        <v>1744633</v>
      </c>
      <c r="G225" s="65">
        <v>106</v>
      </c>
      <c r="H225" s="65">
        <v>248970</v>
      </c>
      <c r="I225" s="65">
        <v>141</v>
      </c>
      <c r="J225" s="65">
        <v>1214659</v>
      </c>
      <c r="K225" s="65">
        <v>137</v>
      </c>
      <c r="L225" s="65">
        <v>1437586</v>
      </c>
      <c r="M225" s="65">
        <v>1328882</v>
      </c>
      <c r="N225" s="65">
        <v>896</v>
      </c>
      <c r="O225" s="274">
        <v>568</v>
      </c>
      <c r="P225" s="65">
        <v>195</v>
      </c>
      <c r="Q225" s="65">
        <v>33215904</v>
      </c>
      <c r="R225" s="274">
        <v>27635299</v>
      </c>
      <c r="S225" s="274">
        <v>4331741</v>
      </c>
      <c r="T225" s="65">
        <v>4245</v>
      </c>
      <c r="U225" s="65">
        <v>31991182</v>
      </c>
      <c r="V225" s="65">
        <v>2372</v>
      </c>
      <c r="W225" s="65">
        <v>84703386</v>
      </c>
      <c r="X225" s="65">
        <f t="shared" si="85"/>
        <v>-145</v>
      </c>
      <c r="Y225" s="10">
        <f t="shared" si="87"/>
        <v>-0.13928914505283382</v>
      </c>
      <c r="Z225" s="65">
        <f t="shared" si="86"/>
        <v>-3744306</v>
      </c>
      <c r="AA225" s="10">
        <f t="shared" si="80"/>
        <v>-0.10130640491490714</v>
      </c>
    </row>
    <row r="226" spans="1:30" x14ac:dyDescent="0.25">
      <c r="A226" s="9" t="s">
        <v>125</v>
      </c>
      <c r="B226" s="65">
        <v>0</v>
      </c>
      <c r="C226" s="65">
        <v>0</v>
      </c>
      <c r="D226" s="65">
        <v>74</v>
      </c>
      <c r="E226" s="65">
        <v>7</v>
      </c>
      <c r="F226" s="65">
        <v>17869</v>
      </c>
      <c r="G226" s="65">
        <v>16</v>
      </c>
      <c r="H226" s="65">
        <v>4500</v>
      </c>
      <c r="I226" s="65">
        <v>0</v>
      </c>
      <c r="J226" s="65">
        <v>0</v>
      </c>
      <c r="K226" s="65">
        <v>0</v>
      </c>
      <c r="L226" s="65">
        <v>0</v>
      </c>
      <c r="M226" s="65">
        <v>0</v>
      </c>
      <c r="N226" s="65">
        <v>51</v>
      </c>
      <c r="O226" s="274">
        <v>11</v>
      </c>
      <c r="P226" s="65">
        <v>4</v>
      </c>
      <c r="Q226" s="65">
        <v>306597</v>
      </c>
      <c r="R226" s="274">
        <v>118724</v>
      </c>
      <c r="S226" s="274">
        <v>9168</v>
      </c>
      <c r="T226" s="65">
        <v>9931</v>
      </c>
      <c r="U226" s="65">
        <v>20245261</v>
      </c>
      <c r="V226" s="65">
        <v>2883</v>
      </c>
      <c r="W226" s="65">
        <v>29857536</v>
      </c>
      <c r="X226" s="65">
        <f t="shared" ref="X226:X227" si="88">+N226-B226</f>
        <v>51</v>
      </c>
      <c r="Y226" s="10"/>
      <c r="Z226" s="65">
        <f t="shared" ref="Z226:Z227" si="89">+Q226-C226</f>
        <v>306597</v>
      </c>
      <c r="AA226" s="10"/>
    </row>
    <row r="227" spans="1:30" x14ac:dyDescent="0.25">
      <c r="A227" s="9" t="s">
        <v>274</v>
      </c>
      <c r="B227" s="65">
        <f>SUM(B209:B226)</f>
        <v>13553</v>
      </c>
      <c r="C227" s="65">
        <f t="shared" ref="C227:W227" si="90">SUM(C209:C226)</f>
        <v>445633528</v>
      </c>
      <c r="D227" s="65">
        <f t="shared" si="90"/>
        <v>6794</v>
      </c>
      <c r="E227" s="65">
        <f t="shared" si="90"/>
        <v>3098</v>
      </c>
      <c r="F227" s="65">
        <f t="shared" si="90"/>
        <v>41823496</v>
      </c>
      <c r="G227" s="65">
        <f t="shared" si="90"/>
        <v>1185</v>
      </c>
      <c r="H227" s="65">
        <f t="shared" si="90"/>
        <v>3746178</v>
      </c>
      <c r="I227" s="65">
        <f t="shared" si="90"/>
        <v>2131</v>
      </c>
      <c r="J227" s="65">
        <f t="shared" si="90"/>
        <v>31253793</v>
      </c>
      <c r="K227" s="65">
        <f t="shared" si="90"/>
        <v>1593</v>
      </c>
      <c r="L227" s="65">
        <f t="shared" si="90"/>
        <v>18557049</v>
      </c>
      <c r="M227" s="65">
        <f t="shared" si="90"/>
        <v>9496379</v>
      </c>
      <c r="N227" s="65">
        <f t="shared" si="90"/>
        <v>12339</v>
      </c>
      <c r="O227" s="274">
        <f t="shared" si="90"/>
        <v>7994</v>
      </c>
      <c r="P227" s="65">
        <f t="shared" si="90"/>
        <v>1602</v>
      </c>
      <c r="Q227" s="65">
        <f t="shared" si="90"/>
        <v>404626051</v>
      </c>
      <c r="R227" s="274">
        <f t="shared" si="90"/>
        <v>336853882</v>
      </c>
      <c r="S227" s="274">
        <f t="shared" si="90"/>
        <v>24281368</v>
      </c>
      <c r="T227" s="65">
        <f t="shared" si="90"/>
        <v>175633</v>
      </c>
      <c r="U227" s="65">
        <f t="shared" si="90"/>
        <v>737988412</v>
      </c>
      <c r="V227" s="65">
        <f t="shared" si="90"/>
        <v>73368</v>
      </c>
      <c r="W227" s="65">
        <f t="shared" si="90"/>
        <v>1410536426</v>
      </c>
      <c r="X227" s="65">
        <f t="shared" si="88"/>
        <v>-1214</v>
      </c>
      <c r="Y227" s="10">
        <f t="shared" ref="Y227" si="91">+X227/B227</f>
        <v>-8.9574264000590278E-2</v>
      </c>
      <c r="Z227" s="65">
        <f t="shared" si="89"/>
        <v>-41007477</v>
      </c>
      <c r="AA227" s="10">
        <f t="shared" si="80"/>
        <v>-9.2020627765691809E-2</v>
      </c>
    </row>
    <row r="228" spans="1:30" x14ac:dyDescent="0.25">
      <c r="A228" s="9" t="s">
        <v>126</v>
      </c>
      <c r="B228" s="65">
        <v>700</v>
      </c>
      <c r="C228" s="65">
        <v>30319797</v>
      </c>
      <c r="D228" s="65">
        <v>358</v>
      </c>
      <c r="E228" s="65">
        <v>170</v>
      </c>
      <c r="F228" s="65">
        <v>3508960</v>
      </c>
      <c r="G228" s="65">
        <v>62</v>
      </c>
      <c r="H228" s="65">
        <v>423703</v>
      </c>
      <c r="I228" s="65">
        <v>74</v>
      </c>
      <c r="J228" s="65">
        <v>1655844</v>
      </c>
      <c r="K228" s="65">
        <v>73</v>
      </c>
      <c r="L228" s="65">
        <v>2340306</v>
      </c>
      <c r="M228" s="65">
        <v>719102</v>
      </c>
      <c r="N228" s="65">
        <v>692</v>
      </c>
      <c r="O228" s="274">
        <v>406</v>
      </c>
      <c r="P228" s="65">
        <v>59</v>
      </c>
      <c r="Q228" s="65">
        <v>26264306</v>
      </c>
      <c r="R228" s="274">
        <v>21283557</v>
      </c>
      <c r="S228" s="274">
        <v>1591936</v>
      </c>
      <c r="T228" s="65">
        <v>4935</v>
      </c>
      <c r="U228" s="65">
        <v>49971013</v>
      </c>
      <c r="V228" s="65">
        <v>2712</v>
      </c>
      <c r="W228" s="65">
        <v>93400757</v>
      </c>
      <c r="X228" s="65">
        <f t="shared" si="85"/>
        <v>-8</v>
      </c>
      <c r="Y228" s="10">
        <f t="shared" si="87"/>
        <v>-1.1428571428571429E-2</v>
      </c>
      <c r="Z228" s="65">
        <f t="shared" si="86"/>
        <v>-4055491</v>
      </c>
      <c r="AA228" s="10">
        <f t="shared" si="80"/>
        <v>-0.13375719501024363</v>
      </c>
    </row>
    <row r="229" spans="1:30" x14ac:dyDescent="0.25">
      <c r="A229" s="9" t="s">
        <v>126</v>
      </c>
      <c r="B229" s="65">
        <v>0</v>
      </c>
      <c r="C229" s="65">
        <v>0</v>
      </c>
      <c r="D229" s="65">
        <v>30</v>
      </c>
      <c r="E229" s="65">
        <v>1</v>
      </c>
      <c r="F229" s="65">
        <v>2000</v>
      </c>
      <c r="G229" s="65">
        <v>4</v>
      </c>
      <c r="H229" s="65">
        <v>2000</v>
      </c>
      <c r="I229" s="65">
        <v>0</v>
      </c>
      <c r="J229" s="65">
        <v>0</v>
      </c>
      <c r="K229" s="65">
        <v>1</v>
      </c>
      <c r="L229" s="65">
        <v>0</v>
      </c>
      <c r="M229" s="65">
        <v>1295</v>
      </c>
      <c r="N229" s="65">
        <v>24</v>
      </c>
      <c r="O229" s="274">
        <v>15</v>
      </c>
      <c r="P229" s="65">
        <v>1</v>
      </c>
      <c r="Q229" s="65">
        <v>175393</v>
      </c>
      <c r="R229" s="274">
        <v>105751</v>
      </c>
      <c r="S229" s="274">
        <v>0</v>
      </c>
      <c r="T229" s="65">
        <v>11981</v>
      </c>
      <c r="U229" s="65">
        <v>28586877</v>
      </c>
      <c r="V229" s="65">
        <v>3262</v>
      </c>
      <c r="W229" s="65">
        <v>31072509</v>
      </c>
      <c r="X229" s="65">
        <f t="shared" si="85"/>
        <v>24</v>
      </c>
      <c r="Y229" s="10"/>
      <c r="Z229" s="65">
        <f t="shared" si="86"/>
        <v>175393</v>
      </c>
      <c r="AA229" s="10"/>
    </row>
    <row r="230" spans="1:30" x14ac:dyDescent="0.25">
      <c r="A230" s="9" t="s">
        <v>127</v>
      </c>
      <c r="B230" s="65">
        <v>435</v>
      </c>
      <c r="C230" s="65">
        <v>17470830</v>
      </c>
      <c r="D230" s="65">
        <v>183</v>
      </c>
      <c r="E230" s="65">
        <v>94</v>
      </c>
      <c r="F230" s="65">
        <v>1259025</v>
      </c>
      <c r="G230" s="65">
        <v>45</v>
      </c>
      <c r="H230" s="65">
        <v>134248</v>
      </c>
      <c r="I230" s="65">
        <v>45</v>
      </c>
      <c r="J230" s="65">
        <v>591936</v>
      </c>
      <c r="K230" s="65">
        <v>45</v>
      </c>
      <c r="L230" s="65">
        <v>492765</v>
      </c>
      <c r="M230" s="65">
        <v>155181</v>
      </c>
      <c r="N230" s="65">
        <v>398</v>
      </c>
      <c r="O230" s="274">
        <v>203</v>
      </c>
      <c r="P230" s="65">
        <v>33</v>
      </c>
      <c r="Q230" s="65">
        <v>15409689</v>
      </c>
      <c r="R230" s="274">
        <v>12023901</v>
      </c>
      <c r="S230" s="274">
        <v>633148</v>
      </c>
      <c r="T230" s="65">
        <v>1652</v>
      </c>
      <c r="U230" s="65">
        <v>15598554</v>
      </c>
      <c r="V230" s="65">
        <v>1098</v>
      </c>
      <c r="W230" s="65">
        <v>43533063</v>
      </c>
      <c r="X230" s="65">
        <f t="shared" si="85"/>
        <v>-37</v>
      </c>
      <c r="Y230" s="10">
        <f t="shared" si="87"/>
        <v>-8.5057471264367815E-2</v>
      </c>
      <c r="Z230" s="65">
        <f t="shared" si="86"/>
        <v>-2061141</v>
      </c>
      <c r="AA230" s="10">
        <f t="shared" si="80"/>
        <v>-0.1179761350777267</v>
      </c>
    </row>
    <row r="231" spans="1:30" x14ac:dyDescent="0.25">
      <c r="A231" s="9" t="s">
        <v>127</v>
      </c>
      <c r="B231" s="65">
        <v>2</v>
      </c>
      <c r="C231" s="65">
        <v>991</v>
      </c>
      <c r="D231" s="65">
        <v>6</v>
      </c>
      <c r="E231" s="65">
        <v>0</v>
      </c>
      <c r="F231" s="65">
        <v>0</v>
      </c>
      <c r="G231" s="65">
        <v>1</v>
      </c>
      <c r="H231" s="65">
        <v>0</v>
      </c>
      <c r="I231" s="65">
        <v>0</v>
      </c>
      <c r="J231" s="65">
        <v>0</v>
      </c>
      <c r="K231" s="65">
        <v>0</v>
      </c>
      <c r="L231" s="65">
        <v>0</v>
      </c>
      <c r="M231" s="65">
        <v>0</v>
      </c>
      <c r="N231" s="65">
        <v>5</v>
      </c>
      <c r="O231" s="274">
        <v>1</v>
      </c>
      <c r="P231" s="65">
        <v>0</v>
      </c>
      <c r="Q231" s="65">
        <v>30407</v>
      </c>
      <c r="R231" s="274">
        <v>0</v>
      </c>
      <c r="S231" s="274">
        <v>5539</v>
      </c>
      <c r="T231" s="65">
        <v>4311</v>
      </c>
      <c r="U231" s="65">
        <v>10954573</v>
      </c>
      <c r="V231" s="65">
        <v>1113</v>
      </c>
      <c r="W231" s="65">
        <v>8839401</v>
      </c>
      <c r="X231" s="65">
        <f t="shared" si="85"/>
        <v>3</v>
      </c>
      <c r="Y231" s="10"/>
      <c r="Z231" s="65">
        <f t="shared" si="86"/>
        <v>29416</v>
      </c>
      <c r="AA231" s="10"/>
    </row>
    <row r="232" spans="1:30" x14ac:dyDescent="0.25">
      <c r="A232" s="9" t="s">
        <v>128</v>
      </c>
      <c r="B232" s="65">
        <v>845</v>
      </c>
      <c r="C232" s="65">
        <v>48532625</v>
      </c>
      <c r="D232" s="65">
        <v>280</v>
      </c>
      <c r="E232" s="65">
        <v>155</v>
      </c>
      <c r="F232" s="65">
        <v>6171807</v>
      </c>
      <c r="G232" s="65">
        <v>34</v>
      </c>
      <c r="H232" s="65">
        <v>310675</v>
      </c>
      <c r="I232" s="65">
        <v>101</v>
      </c>
      <c r="J232" s="65">
        <v>1891895</v>
      </c>
      <c r="K232" s="65">
        <v>100</v>
      </c>
      <c r="L232" s="65">
        <v>1502023</v>
      </c>
      <c r="M232" s="65">
        <v>1529680</v>
      </c>
      <c r="N232" s="65">
        <v>745</v>
      </c>
      <c r="O232" s="274">
        <v>446</v>
      </c>
      <c r="P232" s="65">
        <v>74</v>
      </c>
      <c r="Q232" s="65">
        <v>47525744</v>
      </c>
      <c r="R232" s="274">
        <v>34732618</v>
      </c>
      <c r="S232" s="274">
        <v>2428292</v>
      </c>
      <c r="T232" s="65">
        <v>6070</v>
      </c>
      <c r="U232" s="65">
        <v>59136122</v>
      </c>
      <c r="V232" s="65">
        <v>2591</v>
      </c>
      <c r="W232" s="65">
        <v>124548332</v>
      </c>
      <c r="X232" s="65">
        <f t="shared" si="85"/>
        <v>-100</v>
      </c>
      <c r="Y232" s="10">
        <f t="shared" si="87"/>
        <v>-0.11834319526627218</v>
      </c>
      <c r="Z232" s="65">
        <f t="shared" si="86"/>
        <v>-1006881</v>
      </c>
      <c r="AA232" s="10">
        <f t="shared" si="80"/>
        <v>-2.0746477240825116E-2</v>
      </c>
    </row>
    <row r="233" spans="1:30" x14ac:dyDescent="0.25">
      <c r="A233" s="9" t="s">
        <v>128</v>
      </c>
      <c r="B233" s="65">
        <v>0</v>
      </c>
      <c r="C233" s="65">
        <v>0</v>
      </c>
      <c r="D233" s="65">
        <v>23</v>
      </c>
      <c r="E233" s="65">
        <v>0</v>
      </c>
      <c r="F233" s="65">
        <v>0</v>
      </c>
      <c r="G233" s="65">
        <v>0</v>
      </c>
      <c r="H233" s="65">
        <v>0</v>
      </c>
      <c r="I233" s="65">
        <v>0</v>
      </c>
      <c r="J233" s="65">
        <v>0</v>
      </c>
      <c r="K233" s="65">
        <v>0</v>
      </c>
      <c r="L233" s="65">
        <v>0</v>
      </c>
      <c r="M233" s="65">
        <v>0</v>
      </c>
      <c r="N233" s="65">
        <v>23</v>
      </c>
      <c r="O233" s="274">
        <v>5</v>
      </c>
      <c r="P233" s="65">
        <v>1</v>
      </c>
      <c r="Q233" s="65">
        <v>144088</v>
      </c>
      <c r="R233" s="274">
        <v>35218</v>
      </c>
      <c r="S233" s="274">
        <v>11500</v>
      </c>
      <c r="T233" s="65">
        <v>16660</v>
      </c>
      <c r="U233" s="65">
        <v>38347128</v>
      </c>
      <c r="V233" s="65">
        <v>4190</v>
      </c>
      <c r="W233" s="65">
        <v>38121902</v>
      </c>
      <c r="X233" s="65">
        <f t="shared" si="85"/>
        <v>23</v>
      </c>
      <c r="Y233" s="10"/>
      <c r="Z233" s="65">
        <f t="shared" si="86"/>
        <v>144088</v>
      </c>
      <c r="AA233" s="10"/>
    </row>
    <row r="234" spans="1:30" x14ac:dyDescent="0.25">
      <c r="A234" s="9" t="s">
        <v>129</v>
      </c>
      <c r="B234" s="65">
        <v>218</v>
      </c>
      <c r="C234" s="65">
        <v>6201182</v>
      </c>
      <c r="D234" s="65">
        <v>58</v>
      </c>
      <c r="E234" s="65">
        <v>50</v>
      </c>
      <c r="F234" s="65">
        <v>749439</v>
      </c>
      <c r="G234" s="65">
        <v>9</v>
      </c>
      <c r="H234" s="65">
        <v>14544</v>
      </c>
      <c r="I234" s="65">
        <v>22</v>
      </c>
      <c r="J234" s="65">
        <v>143902</v>
      </c>
      <c r="K234" s="65">
        <v>20</v>
      </c>
      <c r="L234" s="65">
        <v>386217</v>
      </c>
      <c r="M234" s="65">
        <v>68532</v>
      </c>
      <c r="N234" s="65">
        <v>170</v>
      </c>
      <c r="O234" s="274">
        <v>79</v>
      </c>
      <c r="P234" s="65">
        <v>23</v>
      </c>
      <c r="Q234" s="65">
        <v>5223855</v>
      </c>
      <c r="R234" s="274">
        <v>4281722</v>
      </c>
      <c r="S234" s="274">
        <v>206369</v>
      </c>
      <c r="T234" s="65">
        <v>1333</v>
      </c>
      <c r="U234" s="65">
        <v>16129660</v>
      </c>
      <c r="V234" s="65">
        <v>637</v>
      </c>
      <c r="W234" s="65">
        <v>23846361</v>
      </c>
      <c r="X234" s="65">
        <f t="shared" si="85"/>
        <v>-48</v>
      </c>
      <c r="Y234" s="10">
        <f t="shared" si="87"/>
        <v>-0.22018348623853212</v>
      </c>
      <c r="Z234" s="65">
        <f t="shared" si="86"/>
        <v>-977327</v>
      </c>
      <c r="AA234" s="10">
        <f t="shared" si="80"/>
        <v>-0.15760334078245083</v>
      </c>
    </row>
    <row r="235" spans="1:30" s="3" customFormat="1" x14ac:dyDescent="0.25">
      <c r="A235" s="9" t="s">
        <v>129</v>
      </c>
      <c r="B235" s="65">
        <v>0</v>
      </c>
      <c r="C235" s="65">
        <v>0</v>
      </c>
      <c r="D235" s="65">
        <v>3</v>
      </c>
      <c r="E235" s="65">
        <v>0</v>
      </c>
      <c r="F235" s="65">
        <v>0</v>
      </c>
      <c r="G235" s="65">
        <v>0</v>
      </c>
      <c r="H235" s="65">
        <v>0</v>
      </c>
      <c r="I235" s="65">
        <v>0</v>
      </c>
      <c r="J235" s="65">
        <v>0</v>
      </c>
      <c r="K235" s="65">
        <v>0</v>
      </c>
      <c r="L235" s="65">
        <v>0</v>
      </c>
      <c r="M235" s="65">
        <v>0</v>
      </c>
      <c r="N235" s="65">
        <v>4</v>
      </c>
      <c r="O235" s="274">
        <v>2</v>
      </c>
      <c r="P235" s="65">
        <v>0</v>
      </c>
      <c r="Q235" s="65">
        <v>23690</v>
      </c>
      <c r="R235" s="274">
        <v>9408</v>
      </c>
      <c r="S235" s="274">
        <v>0</v>
      </c>
      <c r="T235" s="65">
        <v>4303</v>
      </c>
      <c r="U235" s="65">
        <v>9022672</v>
      </c>
      <c r="V235" s="65">
        <v>1026</v>
      </c>
      <c r="W235" s="65">
        <v>8510357</v>
      </c>
      <c r="X235" s="65">
        <f t="shared" si="85"/>
        <v>4</v>
      </c>
      <c r="Y235" s="10"/>
      <c r="Z235" s="65">
        <f t="shared" si="86"/>
        <v>23690</v>
      </c>
      <c r="AA235" s="10"/>
    </row>
    <row r="236" spans="1:30" x14ac:dyDescent="0.25">
      <c r="A236" s="9" t="s">
        <v>130</v>
      </c>
      <c r="B236" s="65">
        <v>208</v>
      </c>
      <c r="C236" s="65">
        <v>14296138</v>
      </c>
      <c r="D236" s="65">
        <v>75</v>
      </c>
      <c r="E236" s="65">
        <v>31</v>
      </c>
      <c r="F236" s="65">
        <v>1066587</v>
      </c>
      <c r="G236" s="65">
        <v>8</v>
      </c>
      <c r="H236" s="65">
        <v>39374</v>
      </c>
      <c r="I236" s="65">
        <v>21</v>
      </c>
      <c r="J236" s="65">
        <v>600564</v>
      </c>
      <c r="K236" s="65">
        <v>28</v>
      </c>
      <c r="L236" s="65">
        <v>364915</v>
      </c>
      <c r="M236" s="65">
        <v>130429</v>
      </c>
      <c r="N236" s="65">
        <v>195</v>
      </c>
      <c r="O236" s="274">
        <v>126</v>
      </c>
      <c r="P236" s="65">
        <v>12</v>
      </c>
      <c r="Q236" s="65">
        <v>12124357</v>
      </c>
      <c r="R236" s="274">
        <v>10396422</v>
      </c>
      <c r="S236" s="274">
        <v>394968</v>
      </c>
      <c r="T236" s="65">
        <v>1615</v>
      </c>
      <c r="U236" s="65">
        <v>17086876</v>
      </c>
      <c r="V236" s="65">
        <v>670</v>
      </c>
      <c r="W236" s="65">
        <v>42664299</v>
      </c>
      <c r="X236" s="65">
        <f t="shared" si="85"/>
        <v>-13</v>
      </c>
      <c r="Y236" s="10">
        <f t="shared" si="87"/>
        <v>-6.25E-2</v>
      </c>
      <c r="Z236" s="65">
        <f t="shared" si="86"/>
        <v>-2171781</v>
      </c>
      <c r="AA236" s="10">
        <f t="shared" si="80"/>
        <v>-0.15191382455877245</v>
      </c>
    </row>
    <row r="237" spans="1:30" x14ac:dyDescent="0.25">
      <c r="A237" s="9" t="s">
        <v>130</v>
      </c>
      <c r="B237" s="65">
        <v>0</v>
      </c>
      <c r="C237" s="65">
        <v>0</v>
      </c>
      <c r="D237" s="65">
        <v>5</v>
      </c>
      <c r="E237" s="65">
        <v>0</v>
      </c>
      <c r="F237" s="65">
        <v>0</v>
      </c>
      <c r="G237" s="65">
        <v>0</v>
      </c>
      <c r="H237" s="65">
        <v>0</v>
      </c>
      <c r="I237" s="65">
        <v>0</v>
      </c>
      <c r="J237" s="65">
        <v>0</v>
      </c>
      <c r="K237" s="65">
        <v>0</v>
      </c>
      <c r="L237" s="65">
        <v>0</v>
      </c>
      <c r="M237" s="65">
        <v>0</v>
      </c>
      <c r="N237" s="65">
        <v>4</v>
      </c>
      <c r="O237" s="274">
        <v>3</v>
      </c>
      <c r="P237" s="65">
        <v>0</v>
      </c>
      <c r="Q237" s="65">
        <v>638028</v>
      </c>
      <c r="R237" s="274">
        <v>628613</v>
      </c>
      <c r="S237" s="274">
        <v>0</v>
      </c>
      <c r="T237" s="65">
        <v>5248</v>
      </c>
      <c r="U237" s="65">
        <v>11393177</v>
      </c>
      <c r="V237" s="65">
        <v>1292</v>
      </c>
      <c r="W237" s="65">
        <v>22061218</v>
      </c>
      <c r="X237" s="65">
        <f t="shared" ref="X237:X238" si="92">+N237-B237</f>
        <v>4</v>
      </c>
      <c r="Y237" s="10"/>
      <c r="Z237" s="65">
        <f t="shared" ref="Z237:Z238" si="93">+Q237-C237</f>
        <v>638028</v>
      </c>
      <c r="AA237" s="10"/>
    </row>
    <row r="238" spans="1:30" ht="16.5" thickBot="1" x14ac:dyDescent="0.3">
      <c r="A238" s="11" t="s">
        <v>275</v>
      </c>
      <c r="B238" s="67">
        <f>SUM(B228:B237)</f>
        <v>2408</v>
      </c>
      <c r="C238" s="67">
        <f t="shared" ref="C238:W238" si="94">SUM(C228:C237)</f>
        <v>116821563</v>
      </c>
      <c r="D238" s="67">
        <f t="shared" si="94"/>
        <v>1021</v>
      </c>
      <c r="E238" s="67">
        <f t="shared" si="94"/>
        <v>501</v>
      </c>
      <c r="F238" s="67">
        <f t="shared" si="94"/>
        <v>12757818</v>
      </c>
      <c r="G238" s="67">
        <f t="shared" si="94"/>
        <v>163</v>
      </c>
      <c r="H238" s="67">
        <f t="shared" si="94"/>
        <v>924544</v>
      </c>
      <c r="I238" s="67">
        <f t="shared" si="94"/>
        <v>263</v>
      </c>
      <c r="J238" s="67">
        <f t="shared" si="94"/>
        <v>4884141</v>
      </c>
      <c r="K238" s="67">
        <f t="shared" si="94"/>
        <v>267</v>
      </c>
      <c r="L238" s="67">
        <f t="shared" si="94"/>
        <v>5086226</v>
      </c>
      <c r="M238" s="67">
        <f t="shared" si="94"/>
        <v>2604219</v>
      </c>
      <c r="N238" s="67">
        <f t="shared" si="94"/>
        <v>2260</v>
      </c>
      <c r="O238" s="275">
        <f t="shared" si="94"/>
        <v>1286</v>
      </c>
      <c r="P238" s="67">
        <f t="shared" si="94"/>
        <v>203</v>
      </c>
      <c r="Q238" s="67">
        <f t="shared" si="94"/>
        <v>107559557</v>
      </c>
      <c r="R238" s="275">
        <f t="shared" si="94"/>
        <v>83497210</v>
      </c>
      <c r="S238" s="275">
        <f t="shared" si="94"/>
        <v>5271752</v>
      </c>
      <c r="T238" s="67">
        <f t="shared" si="94"/>
        <v>58108</v>
      </c>
      <c r="U238" s="67">
        <f t="shared" si="94"/>
        <v>256226652</v>
      </c>
      <c r="V238" s="67">
        <f t="shared" si="94"/>
        <v>18591</v>
      </c>
      <c r="W238" s="67">
        <f t="shared" si="94"/>
        <v>436598199</v>
      </c>
      <c r="X238" s="67">
        <f t="shared" si="92"/>
        <v>-148</v>
      </c>
      <c r="Y238" s="12">
        <f t="shared" ref="Y238" si="95">+X238/B238</f>
        <v>-6.1461794019933555E-2</v>
      </c>
      <c r="Z238" s="65">
        <f t="shared" si="93"/>
        <v>-9262006</v>
      </c>
      <c r="AA238" s="10">
        <f t="shared" si="80"/>
        <v>-7.928335969961299E-2</v>
      </c>
    </row>
    <row r="239" spans="1:30" ht="29.25" customHeight="1" thickBot="1" x14ac:dyDescent="0.3">
      <c r="A239" s="5" t="s">
        <v>131</v>
      </c>
      <c r="B239" s="5">
        <v>225670</v>
      </c>
      <c r="C239" s="5">
        <v>5193577196</v>
      </c>
      <c r="D239" s="5">
        <v>118324</v>
      </c>
      <c r="E239" s="5">
        <v>59006</v>
      </c>
      <c r="F239" s="5">
        <v>594483950</v>
      </c>
      <c r="G239" s="5">
        <v>21379</v>
      </c>
      <c r="H239" s="5">
        <v>59721026</v>
      </c>
      <c r="I239" s="5">
        <v>27184</v>
      </c>
      <c r="J239" s="5">
        <v>337946524</v>
      </c>
      <c r="K239" s="5">
        <v>19973</v>
      </c>
      <c r="L239" s="5">
        <v>231252577</v>
      </c>
      <c r="M239" s="5">
        <v>124492496</v>
      </c>
      <c r="N239" s="5">
        <v>216382</v>
      </c>
      <c r="O239" s="276">
        <v>109521</v>
      </c>
      <c r="P239" s="5">
        <v>29885</v>
      </c>
      <c r="Q239" s="5">
        <v>4901253807</v>
      </c>
      <c r="R239" s="276">
        <v>3725146372</v>
      </c>
      <c r="S239" s="276">
        <v>292517242</v>
      </c>
      <c r="T239" s="5">
        <v>2372801</v>
      </c>
      <c r="U239" s="5">
        <v>10728638746</v>
      </c>
      <c r="V239" s="5">
        <v>1060490</v>
      </c>
      <c r="W239" s="5">
        <v>17836564791</v>
      </c>
      <c r="X239" s="5">
        <f t="shared" ref="X239" si="96">+B239-N239</f>
        <v>9288</v>
      </c>
      <c r="Y239" s="62">
        <f t="shared" si="87"/>
        <v>4.1157442282979573E-2</v>
      </c>
      <c r="Z239" s="240">
        <f t="shared" ref="Z239" si="97">+C239-Q239</f>
        <v>292323389</v>
      </c>
      <c r="AA239" s="241">
        <f t="shared" si="80"/>
        <v>5.6285557712541991E-2</v>
      </c>
      <c r="AC239" s="2"/>
      <c r="AD239" s="2"/>
    </row>
    <row r="240" spans="1:30" x14ac:dyDescent="0.25">
      <c r="X240" s="2"/>
      <c r="Y240" s="2"/>
      <c r="Z240" s="2"/>
      <c r="AA240" s="2"/>
      <c r="AC240" s="2"/>
      <c r="AD240" s="2"/>
    </row>
    <row r="241" spans="1:5" x14ac:dyDescent="0.25">
      <c r="A241" s="1" t="s">
        <v>132</v>
      </c>
    </row>
    <row r="243" spans="1:5" x14ac:dyDescent="0.25">
      <c r="E243" s="43"/>
    </row>
  </sheetData>
  <autoFilter ref="A4:Z239">
    <filterColumn colId="1" showButton="0"/>
  </autoFilter>
  <mergeCells count="9">
    <mergeCell ref="X2:AA3"/>
    <mergeCell ref="A1:AA1"/>
    <mergeCell ref="B2:C2"/>
    <mergeCell ref="B3:C3"/>
    <mergeCell ref="B4:C4"/>
    <mergeCell ref="T2:W3"/>
    <mergeCell ref="N2:S2"/>
    <mergeCell ref="N3:S3"/>
    <mergeCell ref="E2:M2"/>
  </mergeCells>
  <printOptions horizontalCentered="1"/>
  <pageMargins left="0" right="0" top="0.55118110236220474" bottom="0.35433070866141736" header="0.31496062992125984" footer="0.31496062992125984"/>
  <pageSetup paperSize="9" scale="45" fitToWidth="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workbookViewId="0">
      <selection sqref="A1:L1"/>
    </sheetView>
  </sheetViews>
  <sheetFormatPr defaultColWidth="9.140625" defaultRowHeight="15.75" x14ac:dyDescent="0.25"/>
  <cols>
    <col min="1" max="1" width="25.28515625" style="1" customWidth="1"/>
    <col min="2" max="10" width="15.140625" style="1" customWidth="1"/>
    <col min="11" max="11" width="11.5703125" style="1" bestFit="1" customWidth="1"/>
    <col min="12" max="12" width="14.28515625" style="1" bestFit="1" customWidth="1"/>
    <col min="13" max="13" width="9.140625" style="1"/>
    <col min="14" max="14" width="12.42578125" style="1" bestFit="1" customWidth="1"/>
    <col min="15" max="16384" width="9.140625" style="1"/>
  </cols>
  <sheetData>
    <row r="1" spans="1:14" ht="34.5" customHeight="1" thickBot="1" x14ac:dyDescent="0.3">
      <c r="A1" s="351" t="s">
        <v>305</v>
      </c>
      <c r="B1" s="351"/>
      <c r="C1" s="351"/>
      <c r="D1" s="351"/>
      <c r="E1" s="351"/>
      <c r="F1" s="351"/>
      <c r="G1" s="351"/>
      <c r="H1" s="351"/>
      <c r="I1" s="351"/>
      <c r="J1" s="351"/>
      <c r="K1" s="351"/>
      <c r="L1" s="351"/>
    </row>
    <row r="2" spans="1:14" ht="60" customHeight="1" thickBot="1" x14ac:dyDescent="0.3">
      <c r="A2" s="166" t="s">
        <v>182</v>
      </c>
      <c r="B2" s="353" t="s">
        <v>6</v>
      </c>
      <c r="C2" s="354"/>
      <c r="D2" s="360" t="s">
        <v>7</v>
      </c>
      <c r="E2" s="361"/>
      <c r="F2" s="360" t="s">
        <v>8</v>
      </c>
      <c r="G2" s="361"/>
      <c r="H2" s="360" t="s">
        <v>9</v>
      </c>
      <c r="I2" s="354"/>
      <c r="J2" s="361"/>
      <c r="K2" s="360" t="s">
        <v>282</v>
      </c>
      <c r="L2" s="361"/>
    </row>
    <row r="3" spans="1:14" ht="31.5" x14ac:dyDescent="0.25">
      <c r="A3" s="173" t="s">
        <v>217</v>
      </c>
      <c r="B3" s="174" t="s">
        <v>11</v>
      </c>
      <c r="C3" s="175" t="s">
        <v>13</v>
      </c>
      <c r="D3" s="174" t="s">
        <v>11</v>
      </c>
      <c r="E3" s="175" t="s">
        <v>14</v>
      </c>
      <c r="F3" s="174" t="s">
        <v>11</v>
      </c>
      <c r="G3" s="175" t="s">
        <v>13</v>
      </c>
      <c r="H3" s="174" t="s">
        <v>11</v>
      </c>
      <c r="I3" s="175" t="s">
        <v>14</v>
      </c>
      <c r="J3" s="175" t="s">
        <v>13</v>
      </c>
      <c r="K3" s="174" t="s">
        <v>11</v>
      </c>
      <c r="L3" s="176" t="s">
        <v>13</v>
      </c>
      <c r="N3" s="74"/>
    </row>
    <row r="4" spans="1:14" x14ac:dyDescent="0.25">
      <c r="A4" s="163" t="s">
        <v>191</v>
      </c>
      <c r="B4" s="88">
        <v>2017</v>
      </c>
      <c r="C4" s="88">
        <v>22155071</v>
      </c>
      <c r="D4" s="119">
        <v>644</v>
      </c>
      <c r="E4" s="88">
        <v>2442399</v>
      </c>
      <c r="F4" s="119">
        <v>754</v>
      </c>
      <c r="G4" s="88">
        <v>10898040</v>
      </c>
      <c r="H4" s="119">
        <v>715</v>
      </c>
      <c r="I4" s="88">
        <v>10832690</v>
      </c>
      <c r="J4" s="88">
        <v>9204879</v>
      </c>
      <c r="K4" s="119">
        <f>+B4+D4+F4+H4</f>
        <v>4130</v>
      </c>
      <c r="L4" s="177">
        <f>+C4+G4+J4</f>
        <v>42257990</v>
      </c>
      <c r="N4" s="74"/>
    </row>
    <row r="5" spans="1:14" x14ac:dyDescent="0.25">
      <c r="A5" s="164" t="s">
        <v>192</v>
      </c>
      <c r="B5" s="170">
        <f>+'Tabella 7 bis'!E5+'Tabella 7 bis'!E6</f>
        <v>1226</v>
      </c>
      <c r="C5" s="170">
        <f>+'Tabella 7 bis'!F5+'Tabella 7 bis'!F6</f>
        <v>13405468</v>
      </c>
      <c r="D5" s="158">
        <f>+'Tabella 7 bis'!G5+'Tabella 7 bis'!G6</f>
        <v>414</v>
      </c>
      <c r="E5" s="170">
        <f>+'Tabella 7 bis'!H5+'Tabella 7 bis'!H6</f>
        <v>1345921</v>
      </c>
      <c r="F5" s="158">
        <f>+'Tabella 7 bis'!I5+'Tabella 7 bis'!I6</f>
        <v>457</v>
      </c>
      <c r="G5" s="170">
        <f>+'Tabella 7 bis'!J5+'Tabella 7 bis'!J6</f>
        <v>5175050</v>
      </c>
      <c r="H5" s="158">
        <f>+'Tabella 7 bis'!K5+'Tabella 7 bis'!K6</f>
        <v>445</v>
      </c>
      <c r="I5" s="170">
        <f>+'Tabella 7 bis'!L5+'Tabella 7 bis'!L6</f>
        <v>4300835</v>
      </c>
      <c r="J5" s="170">
        <f>+'Tabella 7 bis'!M5+'Tabella 7 bis'!M6</f>
        <v>6772153</v>
      </c>
      <c r="K5" s="158">
        <f t="shared" ref="K5:K30" si="0">+B5+D5+F5+H5</f>
        <v>2542</v>
      </c>
      <c r="L5" s="178">
        <f t="shared" ref="L5:L30" si="1">+C5+G5+J5</f>
        <v>25352671</v>
      </c>
      <c r="N5" s="74"/>
    </row>
    <row r="6" spans="1:14" x14ac:dyDescent="0.25">
      <c r="A6" s="163" t="s">
        <v>32</v>
      </c>
      <c r="B6" s="119">
        <v>49</v>
      </c>
      <c r="C6" s="88">
        <v>399118</v>
      </c>
      <c r="D6" s="119">
        <v>25</v>
      </c>
      <c r="E6" s="88">
        <v>76141</v>
      </c>
      <c r="F6" s="119">
        <v>33</v>
      </c>
      <c r="G6" s="88">
        <v>213373</v>
      </c>
      <c r="H6" s="119">
        <v>37</v>
      </c>
      <c r="I6" s="88">
        <v>154908</v>
      </c>
      <c r="J6" s="88">
        <v>158419</v>
      </c>
      <c r="K6" s="119">
        <f t="shared" si="0"/>
        <v>144</v>
      </c>
      <c r="L6" s="177">
        <f t="shared" si="1"/>
        <v>770910</v>
      </c>
      <c r="N6" s="74"/>
    </row>
    <row r="7" spans="1:14" x14ac:dyDescent="0.25">
      <c r="A7" s="163" t="s">
        <v>193</v>
      </c>
      <c r="B7" s="88">
        <v>1208</v>
      </c>
      <c r="C7" s="88">
        <v>10328465</v>
      </c>
      <c r="D7" s="119">
        <v>333</v>
      </c>
      <c r="E7" s="88">
        <v>834398</v>
      </c>
      <c r="F7" s="119">
        <v>449</v>
      </c>
      <c r="G7" s="88">
        <v>7472574</v>
      </c>
      <c r="H7" s="119">
        <v>296</v>
      </c>
      <c r="I7" s="88">
        <v>1940835</v>
      </c>
      <c r="J7" s="88">
        <v>916519</v>
      </c>
      <c r="K7" s="119">
        <f t="shared" si="0"/>
        <v>2286</v>
      </c>
      <c r="L7" s="177">
        <f t="shared" si="1"/>
        <v>18717558</v>
      </c>
      <c r="N7" s="74"/>
    </row>
    <row r="8" spans="1:14" x14ac:dyDescent="0.25">
      <c r="A8" s="163" t="s">
        <v>194</v>
      </c>
      <c r="B8" s="88">
        <v>3715</v>
      </c>
      <c r="C8" s="88">
        <v>49437292</v>
      </c>
      <c r="D8" s="88">
        <v>1414</v>
      </c>
      <c r="E8" s="88">
        <v>5640643</v>
      </c>
      <c r="F8" s="88">
        <v>1740</v>
      </c>
      <c r="G8" s="88">
        <v>30384491</v>
      </c>
      <c r="H8" s="88">
        <v>1623</v>
      </c>
      <c r="I8" s="88">
        <v>29443960</v>
      </c>
      <c r="J8" s="88">
        <v>18866949</v>
      </c>
      <c r="K8" s="88">
        <f t="shared" si="0"/>
        <v>8492</v>
      </c>
      <c r="L8" s="177">
        <f t="shared" si="1"/>
        <v>98688732</v>
      </c>
      <c r="N8" s="74"/>
    </row>
    <row r="9" spans="1:14" x14ac:dyDescent="0.25">
      <c r="A9" s="164" t="s">
        <v>195</v>
      </c>
      <c r="B9" s="170">
        <f>+'Tabella 7 bis'!E40+'Tabella 7 bis'!E41</f>
        <v>2102</v>
      </c>
      <c r="C9" s="170">
        <f>+'Tabella 7 bis'!F40+'Tabella 7 bis'!F41</f>
        <v>25662367</v>
      </c>
      <c r="D9" s="158">
        <f>+'Tabella 7 bis'!G40+'Tabella 7 bis'!G41</f>
        <v>880</v>
      </c>
      <c r="E9" s="170">
        <f>+'Tabella 7 bis'!H40+'Tabella 7 bis'!H41</f>
        <v>2177791</v>
      </c>
      <c r="F9" s="158">
        <f>+'Tabella 7 bis'!I40+'Tabella 7 bis'!I41</f>
        <v>905</v>
      </c>
      <c r="G9" s="170">
        <f>+'Tabella 7 bis'!J40+'Tabella 7 bis'!J41</f>
        <v>10037298</v>
      </c>
      <c r="H9" s="170">
        <f>+'Tabella 7 bis'!K40+'Tabella 7 bis'!K41</f>
        <v>889</v>
      </c>
      <c r="I9" s="170">
        <f>+'Tabella 7 bis'!L40+'Tabella 7 bis'!L41</f>
        <v>15065920</v>
      </c>
      <c r="J9" s="170">
        <f>+'Tabella 7 bis'!M40+'Tabella 7 bis'!M41</f>
        <v>11684723</v>
      </c>
      <c r="K9" s="158">
        <f t="shared" si="0"/>
        <v>4776</v>
      </c>
      <c r="L9" s="178">
        <f t="shared" si="1"/>
        <v>47384388</v>
      </c>
      <c r="N9" s="74"/>
    </row>
    <row r="10" spans="1:14" x14ac:dyDescent="0.25">
      <c r="A10" s="163" t="s">
        <v>196</v>
      </c>
      <c r="B10" s="119">
        <v>238</v>
      </c>
      <c r="C10" s="88">
        <v>6586902</v>
      </c>
      <c r="D10" s="119">
        <v>66</v>
      </c>
      <c r="E10" s="88">
        <v>219220</v>
      </c>
      <c r="F10" s="119">
        <v>106</v>
      </c>
      <c r="G10" s="88">
        <v>3326587</v>
      </c>
      <c r="H10" s="119">
        <v>83</v>
      </c>
      <c r="I10" s="88">
        <v>2336735</v>
      </c>
      <c r="J10" s="88">
        <v>277589</v>
      </c>
      <c r="K10" s="119">
        <f t="shared" si="0"/>
        <v>493</v>
      </c>
      <c r="L10" s="177">
        <f t="shared" si="1"/>
        <v>10191078</v>
      </c>
      <c r="N10" s="74"/>
    </row>
    <row r="11" spans="1:14" x14ac:dyDescent="0.25">
      <c r="A11" s="163" t="s">
        <v>197</v>
      </c>
      <c r="B11" s="88">
        <v>1465</v>
      </c>
      <c r="C11" s="88">
        <v>22111794</v>
      </c>
      <c r="D11" s="119">
        <v>384</v>
      </c>
      <c r="E11" s="88">
        <v>1786795</v>
      </c>
      <c r="F11" s="88">
        <v>903</v>
      </c>
      <c r="G11" s="88">
        <v>19784815</v>
      </c>
      <c r="H11" s="88">
        <v>644</v>
      </c>
      <c r="I11" s="88">
        <v>13406104</v>
      </c>
      <c r="J11" s="88">
        <v>9245908</v>
      </c>
      <c r="K11" s="88">
        <f t="shared" si="0"/>
        <v>3396</v>
      </c>
      <c r="L11" s="177">
        <f t="shared" si="1"/>
        <v>51142517</v>
      </c>
      <c r="N11" s="74"/>
    </row>
    <row r="12" spans="1:14" x14ac:dyDescent="0.25">
      <c r="A12" s="163" t="s">
        <v>198</v>
      </c>
      <c r="B12" s="119">
        <v>364</v>
      </c>
      <c r="C12" s="88">
        <v>6601508</v>
      </c>
      <c r="D12" s="119">
        <v>129</v>
      </c>
      <c r="E12" s="88">
        <v>471342</v>
      </c>
      <c r="F12" s="119">
        <v>202</v>
      </c>
      <c r="G12" s="88">
        <v>5475008</v>
      </c>
      <c r="H12" s="119">
        <v>165</v>
      </c>
      <c r="I12" s="88">
        <v>4509515</v>
      </c>
      <c r="J12" s="88">
        <v>3360451</v>
      </c>
      <c r="K12" s="119">
        <f t="shared" si="0"/>
        <v>860</v>
      </c>
      <c r="L12" s="177">
        <f t="shared" si="1"/>
        <v>15436967</v>
      </c>
      <c r="N12" s="74"/>
    </row>
    <row r="13" spans="1:14" x14ac:dyDescent="0.25">
      <c r="A13" s="163" t="s">
        <v>199</v>
      </c>
      <c r="B13" s="88">
        <v>2172</v>
      </c>
      <c r="C13" s="88">
        <v>32196528</v>
      </c>
      <c r="D13" s="119">
        <v>801</v>
      </c>
      <c r="E13" s="88">
        <v>2877274</v>
      </c>
      <c r="F13" s="88">
        <v>1099</v>
      </c>
      <c r="G13" s="88">
        <v>21176657</v>
      </c>
      <c r="H13" s="88">
        <v>910</v>
      </c>
      <c r="I13" s="88">
        <v>13194404</v>
      </c>
      <c r="J13" s="88">
        <v>8468259</v>
      </c>
      <c r="K13" s="88">
        <f t="shared" si="0"/>
        <v>4982</v>
      </c>
      <c r="L13" s="177">
        <f t="shared" si="1"/>
        <v>61841444</v>
      </c>
      <c r="N13" s="74"/>
    </row>
    <row r="14" spans="1:14" x14ac:dyDescent="0.25">
      <c r="A14" s="163" t="s">
        <v>200</v>
      </c>
      <c r="B14" s="119">
        <v>785</v>
      </c>
      <c r="C14" s="88">
        <v>13584818</v>
      </c>
      <c r="D14" s="119">
        <v>244</v>
      </c>
      <c r="E14" s="88">
        <v>514447</v>
      </c>
      <c r="F14" s="119">
        <v>392</v>
      </c>
      <c r="G14" s="88">
        <v>9298531</v>
      </c>
      <c r="H14" s="119">
        <v>361</v>
      </c>
      <c r="I14" s="88">
        <v>4228285</v>
      </c>
      <c r="J14" s="88">
        <v>2541719</v>
      </c>
      <c r="K14" s="119">
        <f t="shared" si="0"/>
        <v>1782</v>
      </c>
      <c r="L14" s="177">
        <f t="shared" si="1"/>
        <v>25425068</v>
      </c>
      <c r="N14" s="74"/>
    </row>
    <row r="15" spans="1:14" x14ac:dyDescent="0.25">
      <c r="A15" s="163" t="s">
        <v>201</v>
      </c>
      <c r="B15" s="88">
        <v>2186</v>
      </c>
      <c r="C15" s="88">
        <v>30827031</v>
      </c>
      <c r="D15" s="119">
        <v>811</v>
      </c>
      <c r="E15" s="88">
        <v>1834324</v>
      </c>
      <c r="F15" s="88">
        <v>1087</v>
      </c>
      <c r="G15" s="88">
        <v>16847225</v>
      </c>
      <c r="H15" s="88">
        <v>880</v>
      </c>
      <c r="I15" s="88">
        <v>14157736</v>
      </c>
      <c r="J15" s="88">
        <v>5792103</v>
      </c>
      <c r="K15" s="88">
        <f t="shared" si="0"/>
        <v>4964</v>
      </c>
      <c r="L15" s="177">
        <f t="shared" si="1"/>
        <v>53466359</v>
      </c>
      <c r="N15" s="74"/>
    </row>
    <row r="16" spans="1:14" x14ac:dyDescent="0.25">
      <c r="A16" s="163" t="s">
        <v>202</v>
      </c>
      <c r="B16" s="119">
        <v>792</v>
      </c>
      <c r="C16" s="88">
        <v>9361807</v>
      </c>
      <c r="D16" s="119">
        <v>163</v>
      </c>
      <c r="E16" s="88">
        <v>1247197</v>
      </c>
      <c r="F16" s="119">
        <v>425</v>
      </c>
      <c r="G16" s="88">
        <v>3794120</v>
      </c>
      <c r="H16" s="119">
        <v>273</v>
      </c>
      <c r="I16" s="88">
        <v>4486273</v>
      </c>
      <c r="J16" s="88">
        <v>1978328</v>
      </c>
      <c r="K16" s="119">
        <f t="shared" si="0"/>
        <v>1653</v>
      </c>
      <c r="L16" s="177">
        <f t="shared" si="1"/>
        <v>15134255</v>
      </c>
      <c r="N16" s="74"/>
    </row>
    <row r="17" spans="1:14" x14ac:dyDescent="0.25">
      <c r="A17" s="163" t="s">
        <v>203</v>
      </c>
      <c r="B17" s="88">
        <v>7564</v>
      </c>
      <c r="C17" s="88">
        <v>76905835</v>
      </c>
      <c r="D17" s="88">
        <v>3013</v>
      </c>
      <c r="E17" s="88">
        <v>6993141</v>
      </c>
      <c r="F17" s="88">
        <v>3533</v>
      </c>
      <c r="G17" s="88">
        <v>43043475</v>
      </c>
      <c r="H17" s="88">
        <v>2846</v>
      </c>
      <c r="I17" s="88">
        <v>29516915</v>
      </c>
      <c r="J17" s="88">
        <v>12953278</v>
      </c>
      <c r="K17" s="88">
        <f t="shared" si="0"/>
        <v>16956</v>
      </c>
      <c r="L17" s="177">
        <f t="shared" si="1"/>
        <v>132902588</v>
      </c>
      <c r="N17" s="74"/>
    </row>
    <row r="18" spans="1:14" x14ac:dyDescent="0.25">
      <c r="A18" s="164" t="s">
        <v>204</v>
      </c>
      <c r="B18" s="170">
        <f>+'Tabella 7 bis'!E148+'Tabella 7 bis'!E149</f>
        <v>5292</v>
      </c>
      <c r="C18" s="170">
        <f>+'Tabella 7 bis'!F148+'Tabella 7 bis'!F149</f>
        <v>55656724</v>
      </c>
      <c r="D18" s="170">
        <f>+'Tabella 7 bis'!G148+'Tabella 7 bis'!G149</f>
        <v>2320</v>
      </c>
      <c r="E18" s="170">
        <f>+'Tabella 7 bis'!H148+'Tabella 7 bis'!H149</f>
        <v>5168377</v>
      </c>
      <c r="F18" s="170">
        <f>+'Tabella 7 bis'!I148+'Tabella 7 bis'!I149</f>
        <v>2428</v>
      </c>
      <c r="G18" s="170">
        <f>+'Tabella 7 bis'!J148+'Tabella 7 bis'!J149</f>
        <v>27936246</v>
      </c>
      <c r="H18" s="170">
        <f>+'Tabella 7 bis'!K148+'Tabella 7 bis'!K149</f>
        <v>2096</v>
      </c>
      <c r="I18" s="170">
        <f>+'Tabella 7 bis'!L148+'Tabella 7 bis'!L149</f>
        <v>21686328</v>
      </c>
      <c r="J18" s="170">
        <f>+'Tabella 7 bis'!M148+'Tabella 7 bis'!M149</f>
        <v>8574709</v>
      </c>
      <c r="K18" s="170">
        <f t="shared" si="0"/>
        <v>12136</v>
      </c>
      <c r="L18" s="178">
        <f t="shared" si="1"/>
        <v>92167679</v>
      </c>
      <c r="N18" s="74"/>
    </row>
    <row r="19" spans="1:14" x14ac:dyDescent="0.25">
      <c r="A19" s="163" t="s">
        <v>205</v>
      </c>
      <c r="B19" s="88">
        <v>24081</v>
      </c>
      <c r="C19" s="88">
        <v>165239324</v>
      </c>
      <c r="D19" s="88">
        <v>9337</v>
      </c>
      <c r="E19" s="88">
        <v>21820344</v>
      </c>
      <c r="F19" s="88">
        <v>9231</v>
      </c>
      <c r="G19" s="88">
        <v>73666783</v>
      </c>
      <c r="H19" s="88">
        <v>5967</v>
      </c>
      <c r="I19" s="88">
        <v>44396262</v>
      </c>
      <c r="J19" s="88">
        <v>17472323</v>
      </c>
      <c r="K19" s="88">
        <f t="shared" si="0"/>
        <v>48616</v>
      </c>
      <c r="L19" s="177">
        <f t="shared" si="1"/>
        <v>256378430</v>
      </c>
      <c r="N19" s="74"/>
    </row>
    <row r="20" spans="1:14" x14ac:dyDescent="0.25">
      <c r="A20" s="164" t="s">
        <v>206</v>
      </c>
      <c r="B20" s="170">
        <f>+'Tabella 7 bis'!E159+'Tabella 7 bis'!E160</f>
        <v>14562</v>
      </c>
      <c r="C20" s="170">
        <f>+'Tabella 7 bis'!F159+'Tabella 7 bis'!F160</f>
        <v>90508909</v>
      </c>
      <c r="D20" s="170">
        <f>+'Tabella 7 bis'!G159+'Tabella 7 bis'!G160</f>
        <v>6027</v>
      </c>
      <c r="E20" s="170">
        <f>+'Tabella 7 bis'!H159+'Tabella 7 bis'!H160</f>
        <v>13350738</v>
      </c>
      <c r="F20" s="170">
        <f>+'Tabella 7 bis'!I159+'Tabella 7 bis'!I160</f>
        <v>5830</v>
      </c>
      <c r="G20" s="170">
        <f>+'Tabella 7 bis'!J159+'Tabella 7 bis'!J160</f>
        <v>39684360</v>
      </c>
      <c r="H20" s="170">
        <f>+'Tabella 7 bis'!K159+'Tabella 7 bis'!K160</f>
        <v>4007</v>
      </c>
      <c r="I20" s="170">
        <f>+'Tabella 7 bis'!L159+'Tabella 7 bis'!L160</f>
        <v>27414779</v>
      </c>
      <c r="J20" s="170">
        <f>+'Tabella 7 bis'!M159+'Tabella 7 bis'!M160</f>
        <v>11424887</v>
      </c>
      <c r="K20" s="170">
        <f t="shared" si="0"/>
        <v>30426</v>
      </c>
      <c r="L20" s="178">
        <f t="shared" si="1"/>
        <v>141618156</v>
      </c>
      <c r="N20" s="74"/>
    </row>
    <row r="21" spans="1:14" x14ac:dyDescent="0.25">
      <c r="A21" s="164" t="s">
        <v>207</v>
      </c>
      <c r="B21" s="170">
        <f>+'Tabella 7 bis'!E163+'Tabella 7 bis'!E164</f>
        <v>2961</v>
      </c>
      <c r="C21" s="170">
        <f>+'Tabella 7 bis'!F163+'Tabella 7 bis'!F164</f>
        <v>26348494</v>
      </c>
      <c r="D21" s="170">
        <f>+'Tabella 7 bis'!G163+'Tabella 7 bis'!G164</f>
        <v>1237</v>
      </c>
      <c r="E21" s="170">
        <f>+'Tabella 7 bis'!H163+'Tabella 7 bis'!H164</f>
        <v>3700189</v>
      </c>
      <c r="F21" s="170">
        <f>+'Tabella 7 bis'!I163+'Tabella 7 bis'!I164</f>
        <v>1323</v>
      </c>
      <c r="G21" s="170">
        <f>+'Tabella 7 bis'!J163+'Tabella 7 bis'!J164</f>
        <v>12617365</v>
      </c>
      <c r="H21" s="158">
        <f>+'Tabella 7 bis'!K163+'Tabella 7 bis'!K164</f>
        <v>726</v>
      </c>
      <c r="I21" s="170">
        <f>+'Tabella 7 bis'!L163+'Tabella 7 bis'!L164</f>
        <v>8625451</v>
      </c>
      <c r="J21" s="170">
        <f>+'Tabella 7 bis'!M163+'Tabella 7 bis'!M164</f>
        <v>2283333</v>
      </c>
      <c r="K21" s="170">
        <f t="shared" si="0"/>
        <v>6247</v>
      </c>
      <c r="L21" s="178">
        <f t="shared" si="1"/>
        <v>41249192</v>
      </c>
      <c r="N21" s="74"/>
    </row>
    <row r="22" spans="1:14" x14ac:dyDescent="0.25">
      <c r="A22" s="164" t="s">
        <v>208</v>
      </c>
      <c r="B22" s="170">
        <f>+'Tabella 7 bis'!E155+'Tabella 7 bis'!E156</f>
        <v>4502</v>
      </c>
      <c r="C22" s="170">
        <f>+'Tabella 7 bis'!F155+'Tabella 7 bis'!F156</f>
        <v>29078995</v>
      </c>
      <c r="D22" s="158">
        <f>+'Tabella 7 bis'!G155+'Tabella 7 bis'!G156</f>
        <v>1267</v>
      </c>
      <c r="E22" s="170">
        <f>+'Tabella 7 bis'!H155+'Tabella 7 bis'!H156</f>
        <v>3020390</v>
      </c>
      <c r="F22" s="170">
        <f>+'Tabella 7 bis'!I155+'Tabella 7 bis'!I156</f>
        <v>1397</v>
      </c>
      <c r="G22" s="170">
        <f>+'Tabella 7 bis'!J155+'Tabella 7 bis'!J156</f>
        <v>14542833</v>
      </c>
      <c r="H22" s="170">
        <f>+'Tabella 7 bis'!K155+'Tabella 7 bis'!K156</f>
        <v>741</v>
      </c>
      <c r="I22" s="170">
        <f>+'Tabella 7 bis'!L155+'Tabella 7 bis'!L156</f>
        <v>4295778</v>
      </c>
      <c r="J22" s="170">
        <f>+'Tabella 7 bis'!M155+'Tabella 7 bis'!M156</f>
        <v>1187767</v>
      </c>
      <c r="K22" s="170">
        <f t="shared" si="0"/>
        <v>7907</v>
      </c>
      <c r="L22" s="178">
        <f t="shared" si="1"/>
        <v>44809595</v>
      </c>
      <c r="N22" s="74"/>
    </row>
    <row r="23" spans="1:14" x14ac:dyDescent="0.25">
      <c r="A23" s="163" t="s">
        <v>209</v>
      </c>
      <c r="B23" s="119">
        <v>1011</v>
      </c>
      <c r="C23" s="88">
        <v>15080267</v>
      </c>
      <c r="D23" s="119">
        <v>317</v>
      </c>
      <c r="E23" s="88">
        <v>1336809</v>
      </c>
      <c r="F23" s="119">
        <v>554</v>
      </c>
      <c r="G23" s="88">
        <v>10333575</v>
      </c>
      <c r="H23" s="119">
        <v>432</v>
      </c>
      <c r="I23" s="88">
        <v>3669031</v>
      </c>
      <c r="J23" s="88">
        <v>2601882</v>
      </c>
      <c r="K23" s="119">
        <f t="shared" si="0"/>
        <v>2314</v>
      </c>
      <c r="L23" s="177">
        <f t="shared" si="1"/>
        <v>28015724</v>
      </c>
      <c r="N23" s="74"/>
    </row>
    <row r="24" spans="1:14" x14ac:dyDescent="0.25">
      <c r="A24" s="163" t="s">
        <v>210</v>
      </c>
      <c r="B24" s="119">
        <v>572</v>
      </c>
      <c r="C24" s="88">
        <v>4256057</v>
      </c>
      <c r="D24" s="119">
        <v>281</v>
      </c>
      <c r="E24" s="88">
        <v>821507</v>
      </c>
      <c r="F24" s="119">
        <v>246</v>
      </c>
      <c r="G24" s="88">
        <v>2229998</v>
      </c>
      <c r="H24" s="119">
        <v>189</v>
      </c>
      <c r="I24" s="88">
        <v>3013852</v>
      </c>
      <c r="J24" s="88">
        <v>1548801</v>
      </c>
      <c r="K24" s="119">
        <f t="shared" si="0"/>
        <v>1288</v>
      </c>
      <c r="L24" s="177">
        <f t="shared" si="1"/>
        <v>8034856</v>
      </c>
      <c r="N24" s="74"/>
    </row>
    <row r="25" spans="1:14" x14ac:dyDescent="0.25">
      <c r="A25" s="163" t="s">
        <v>211</v>
      </c>
      <c r="B25" s="88">
        <v>4493</v>
      </c>
      <c r="C25" s="88">
        <v>44629712</v>
      </c>
      <c r="D25" s="88">
        <v>1227</v>
      </c>
      <c r="E25" s="88">
        <v>3591447</v>
      </c>
      <c r="F25" s="88">
        <v>2270</v>
      </c>
      <c r="G25" s="88">
        <v>20617467</v>
      </c>
      <c r="H25" s="88">
        <v>1639</v>
      </c>
      <c r="I25" s="88">
        <v>15804873</v>
      </c>
      <c r="J25" s="88">
        <v>7627257</v>
      </c>
      <c r="K25" s="88">
        <f t="shared" si="0"/>
        <v>9629</v>
      </c>
      <c r="L25" s="177">
        <f t="shared" si="1"/>
        <v>72874436</v>
      </c>
      <c r="N25" s="74"/>
    </row>
    <row r="26" spans="1:14" x14ac:dyDescent="0.25">
      <c r="A26" s="163" t="s">
        <v>212</v>
      </c>
      <c r="B26" s="119">
        <v>753</v>
      </c>
      <c r="C26" s="88">
        <v>7410330</v>
      </c>
      <c r="D26" s="119">
        <v>265</v>
      </c>
      <c r="E26" s="88">
        <v>446821</v>
      </c>
      <c r="F26" s="119">
        <v>300</v>
      </c>
      <c r="G26" s="88">
        <v>2718331</v>
      </c>
      <c r="H26" s="119">
        <v>209</v>
      </c>
      <c r="I26" s="88">
        <v>1518768</v>
      </c>
      <c r="J26" s="88">
        <v>1325043</v>
      </c>
      <c r="K26" s="119">
        <f t="shared" si="0"/>
        <v>1527</v>
      </c>
      <c r="L26" s="177">
        <f t="shared" si="1"/>
        <v>11453704</v>
      </c>
      <c r="N26" s="74"/>
    </row>
    <row r="27" spans="1:14" x14ac:dyDescent="0.25">
      <c r="A27" s="163" t="s">
        <v>213</v>
      </c>
      <c r="B27" s="88">
        <v>1942</v>
      </c>
      <c r="C27" s="88">
        <v>22790777</v>
      </c>
      <c r="D27" s="119">
        <v>577</v>
      </c>
      <c r="E27" s="88">
        <v>2096055</v>
      </c>
      <c r="F27" s="88">
        <v>1466</v>
      </c>
      <c r="G27" s="88">
        <v>20527540</v>
      </c>
      <c r="H27" s="88">
        <v>844</v>
      </c>
      <c r="I27" s="88">
        <v>10998156</v>
      </c>
      <c r="J27" s="88">
        <v>8052191</v>
      </c>
      <c r="K27" s="88">
        <f t="shared" si="0"/>
        <v>4829</v>
      </c>
      <c r="L27" s="177">
        <f t="shared" si="1"/>
        <v>51370508</v>
      </c>
      <c r="N27" s="74"/>
    </row>
    <row r="28" spans="1:14" x14ac:dyDescent="0.25">
      <c r="A28" s="163" t="s">
        <v>214</v>
      </c>
      <c r="B28" s="88">
        <v>3098</v>
      </c>
      <c r="C28" s="88">
        <v>41823496</v>
      </c>
      <c r="D28" s="119">
        <v>1185</v>
      </c>
      <c r="E28" s="88">
        <v>3746178</v>
      </c>
      <c r="F28" s="88">
        <v>2131</v>
      </c>
      <c r="G28" s="88">
        <v>31253793</v>
      </c>
      <c r="H28" s="88">
        <v>1593</v>
      </c>
      <c r="I28" s="88">
        <v>18557049</v>
      </c>
      <c r="J28" s="88">
        <v>9496379</v>
      </c>
      <c r="K28" s="88">
        <f t="shared" si="0"/>
        <v>8007</v>
      </c>
      <c r="L28" s="177">
        <f t="shared" si="1"/>
        <v>82573668</v>
      </c>
      <c r="N28" s="74"/>
    </row>
    <row r="29" spans="1:14" x14ac:dyDescent="0.25">
      <c r="A29" s="164" t="s">
        <v>215</v>
      </c>
      <c r="B29" s="158">
        <f>+'Tabella 7 bis'!E211+'Tabella 7 bis'!E212</f>
        <v>792</v>
      </c>
      <c r="C29" s="170">
        <f>+'Tabella 7 bis'!F211+'Tabella 7 bis'!F212</f>
        <v>11167428</v>
      </c>
      <c r="D29" s="158">
        <f>+'Tabella 7 bis'!G211+'Tabella 7 bis'!G212</f>
        <v>283</v>
      </c>
      <c r="E29" s="170">
        <f>+'Tabella 7 bis'!H211+'Tabella 7 bis'!H212</f>
        <v>1484116</v>
      </c>
      <c r="F29" s="158">
        <f>+'Tabella 7 bis'!I211+'Tabella 7 bis'!I212</f>
        <v>601</v>
      </c>
      <c r="G29" s="170">
        <f>+'Tabella 7 bis'!J211+'Tabella 7 bis'!J212</f>
        <v>8224099</v>
      </c>
      <c r="H29" s="158">
        <f>+'Tabella 7 bis'!K211+'Tabella 7 bis'!K212</f>
        <v>429</v>
      </c>
      <c r="I29" s="170">
        <f>+'Tabella 7 bis'!L211+'Tabella 7 bis'!L212</f>
        <v>5438990</v>
      </c>
      <c r="J29" s="170">
        <f>+'Tabella 7 bis'!M211+'Tabella 7 bis'!M212</f>
        <v>1792997</v>
      </c>
      <c r="K29" s="171">
        <f t="shared" si="0"/>
        <v>2105</v>
      </c>
      <c r="L29" s="178">
        <f t="shared" si="1"/>
        <v>21184524</v>
      </c>
      <c r="N29" s="74"/>
    </row>
    <row r="30" spans="1:14" ht="16.5" thickBot="1" x14ac:dyDescent="0.3">
      <c r="A30" s="165" t="s">
        <v>216</v>
      </c>
      <c r="B30" s="125">
        <v>501</v>
      </c>
      <c r="C30" s="99">
        <v>12757818</v>
      </c>
      <c r="D30" s="125">
        <v>163</v>
      </c>
      <c r="E30" s="99">
        <v>924544</v>
      </c>
      <c r="F30" s="125">
        <v>263</v>
      </c>
      <c r="G30" s="99">
        <v>4884141</v>
      </c>
      <c r="H30" s="125">
        <v>267</v>
      </c>
      <c r="I30" s="99">
        <v>5086226</v>
      </c>
      <c r="J30" s="99">
        <v>2604219</v>
      </c>
      <c r="K30" s="179">
        <f t="shared" si="0"/>
        <v>1194</v>
      </c>
      <c r="L30" s="180">
        <f t="shared" si="1"/>
        <v>20246178</v>
      </c>
      <c r="N30" s="74"/>
    </row>
    <row r="31" spans="1:14" ht="16.5" thickBot="1" x14ac:dyDescent="0.3">
      <c r="A31" s="15" t="s">
        <v>218</v>
      </c>
      <c r="B31" s="16">
        <f t="shared" ref="B31:J31" si="2">SUM(B4:B30)-B5-B9-B18-B20-B21-B22-B29</f>
        <v>59006</v>
      </c>
      <c r="C31" s="16">
        <f t="shared" si="2"/>
        <v>594483950</v>
      </c>
      <c r="D31" s="16">
        <f t="shared" si="2"/>
        <v>21379</v>
      </c>
      <c r="E31" s="16">
        <f t="shared" si="2"/>
        <v>59721026</v>
      </c>
      <c r="F31" s="16">
        <f t="shared" si="2"/>
        <v>27184</v>
      </c>
      <c r="G31" s="16">
        <f t="shared" si="2"/>
        <v>337946524</v>
      </c>
      <c r="H31" s="16">
        <f t="shared" si="2"/>
        <v>19973</v>
      </c>
      <c r="I31" s="16">
        <f t="shared" si="2"/>
        <v>231252577</v>
      </c>
      <c r="J31" s="16">
        <f t="shared" si="2"/>
        <v>124492496</v>
      </c>
      <c r="K31" s="76">
        <f t="shared" ref="K31" si="3">+B31+D31+F31+H31</f>
        <v>127542</v>
      </c>
      <c r="L31" s="76">
        <f t="shared" ref="L31" si="4">+C31+G31+J31</f>
        <v>1056922970</v>
      </c>
      <c r="N31" s="74"/>
    </row>
    <row r="32" spans="1:14" ht="16.5" thickBot="1" x14ac:dyDescent="0.3"/>
    <row r="33" spans="1:10" ht="48" thickBot="1" x14ac:dyDescent="0.3">
      <c r="A33" s="73" t="s">
        <v>279</v>
      </c>
      <c r="B33" s="6">
        <f>+B31/($B$31+$D$31+$F$31+$H$31)</f>
        <v>0.46263975788367756</v>
      </c>
      <c r="C33" s="72"/>
      <c r="D33" s="72">
        <f>+D31/($B$31+$D$31+$F$31+$H$31)</f>
        <v>0.16762321431371627</v>
      </c>
      <c r="E33" s="72"/>
      <c r="F33" s="72">
        <f>+F31/($B$31+$D$31+$F$31+$H$31)</f>
        <v>0.21313763309341235</v>
      </c>
      <c r="G33" s="72"/>
      <c r="H33" s="72">
        <f>+H31/($B$31+$D$31+$F$31+$H$31)</f>
        <v>0.15659939470919385</v>
      </c>
      <c r="I33" s="72"/>
      <c r="J33" s="72"/>
    </row>
    <row r="34" spans="1:10" ht="48" thickBot="1" x14ac:dyDescent="0.3">
      <c r="A34" s="73" t="s">
        <v>280</v>
      </c>
      <c r="B34" s="6"/>
      <c r="C34" s="72">
        <v>0.56246667626118485</v>
      </c>
      <c r="D34" s="72"/>
      <c r="E34" s="72"/>
      <c r="F34" s="72"/>
      <c r="G34" s="72">
        <v>0.31974565185199827</v>
      </c>
      <c r="H34" s="72"/>
      <c r="I34" s="72"/>
      <c r="J34" s="72">
        <v>0.11778767188681688</v>
      </c>
    </row>
    <row r="35" spans="1:10" ht="16.5" thickBot="1" x14ac:dyDescent="0.3">
      <c r="A35" s="73" t="s">
        <v>281</v>
      </c>
      <c r="B35" s="6"/>
      <c r="C35" s="68">
        <f>+C31/B31</f>
        <v>10074.974578856387</v>
      </c>
      <c r="D35" s="72"/>
      <c r="E35" s="68">
        <f>+E31/D31</f>
        <v>2793.4433790167923</v>
      </c>
      <c r="F35" s="72"/>
      <c r="G35" s="68">
        <f>+G31/F31</f>
        <v>12431.817392583873</v>
      </c>
      <c r="H35" s="72"/>
      <c r="I35" s="68">
        <f>+I31/H31</f>
        <v>11578.259500325439</v>
      </c>
      <c r="J35" s="68">
        <f>+J31/H31</f>
        <v>6233.0394031943124</v>
      </c>
    </row>
    <row r="36" spans="1:10" x14ac:dyDescent="0.25">
      <c r="C36" s="41"/>
    </row>
    <row r="38" spans="1:10" x14ac:dyDescent="0.25">
      <c r="C38" s="41"/>
    </row>
    <row r="39" spans="1:10" x14ac:dyDescent="0.25">
      <c r="C39" s="41"/>
    </row>
  </sheetData>
  <autoFilter ref="A3:J3"/>
  <mergeCells count="6">
    <mergeCell ref="A1:L1"/>
    <mergeCell ref="K2:L2"/>
    <mergeCell ref="D2:E2"/>
    <mergeCell ref="F2:G2"/>
    <mergeCell ref="H2:J2"/>
    <mergeCell ref="B2:C2"/>
  </mergeCells>
  <printOptions horizontalCentered="1"/>
  <pageMargins left="0" right="0" top="0.55118110236220474" bottom="0.35433070866141736" header="0.31496062992125984" footer="0.31496062992125984"/>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zoomScaleNormal="100" workbookViewId="0">
      <selection activeCell="C3" sqref="C3:D3"/>
    </sheetView>
  </sheetViews>
  <sheetFormatPr defaultColWidth="9.140625" defaultRowHeight="15.75" x14ac:dyDescent="0.25"/>
  <cols>
    <col min="1" max="1" width="19.7109375" style="1" customWidth="1"/>
    <col min="2" max="2" width="9.42578125" style="1" bestFit="1" customWidth="1"/>
    <col min="3" max="3" width="15.42578125" style="1" bestFit="1" customWidth="1"/>
    <col min="4" max="4" width="31.42578125" style="1" bestFit="1" customWidth="1"/>
    <col min="5" max="5" width="19" style="1" bestFit="1" customWidth="1"/>
    <col min="6" max="6" width="22.42578125" style="1" bestFit="1" customWidth="1"/>
    <col min="7" max="7" width="42.5703125" style="1" bestFit="1" customWidth="1"/>
    <col min="8" max="8" width="14.5703125" style="1" bestFit="1" customWidth="1"/>
    <col min="9" max="9" width="20.42578125" style="1" bestFit="1" customWidth="1"/>
    <col min="10" max="10" width="16.7109375" style="1" bestFit="1" customWidth="1"/>
    <col min="11" max="11" width="19.28515625" style="1" bestFit="1" customWidth="1"/>
    <col min="14" max="16384" width="9.140625" style="1"/>
  </cols>
  <sheetData>
    <row r="1" spans="1:11" ht="34.5" customHeight="1" thickBot="1" x14ac:dyDescent="0.3">
      <c r="A1" s="330" t="s">
        <v>304</v>
      </c>
      <c r="B1" s="330"/>
      <c r="C1" s="330"/>
      <c r="D1" s="330"/>
      <c r="E1" s="330"/>
      <c r="F1" s="330"/>
      <c r="G1" s="330"/>
      <c r="H1" s="330"/>
      <c r="I1" s="330"/>
      <c r="J1" s="330"/>
      <c r="K1" s="330"/>
    </row>
    <row r="2" spans="1:11" ht="16.5" customHeight="1" thickBot="1" x14ac:dyDescent="0.3">
      <c r="A2" s="36"/>
      <c r="B2" s="349" t="s">
        <v>219</v>
      </c>
      <c r="C2" s="359"/>
      <c r="D2" s="359"/>
      <c r="E2" s="359"/>
      <c r="F2" s="359"/>
      <c r="G2" s="350"/>
      <c r="H2" s="349" t="s">
        <v>220</v>
      </c>
      <c r="I2" s="359"/>
      <c r="J2" s="359"/>
      <c r="K2" s="350"/>
    </row>
    <row r="3" spans="1:11" s="71" customFormat="1" ht="63.75" thickBot="1" x14ac:dyDescent="0.3">
      <c r="A3" s="183" t="s">
        <v>182</v>
      </c>
      <c r="B3" s="33" t="s">
        <v>11</v>
      </c>
      <c r="C3" s="284" t="s">
        <v>15</v>
      </c>
      <c r="D3" s="284" t="s">
        <v>16</v>
      </c>
      <c r="E3" s="33" t="s">
        <v>17</v>
      </c>
      <c r="F3" s="284" t="s">
        <v>18</v>
      </c>
      <c r="G3" s="284" t="s">
        <v>221</v>
      </c>
      <c r="H3" s="33" t="s">
        <v>20</v>
      </c>
      <c r="I3" s="33" t="s">
        <v>21</v>
      </c>
      <c r="J3" s="33" t="s">
        <v>222</v>
      </c>
      <c r="K3" s="33" t="s">
        <v>23</v>
      </c>
    </row>
    <row r="4" spans="1:11" x14ac:dyDescent="0.25">
      <c r="A4" s="169" t="s">
        <v>191</v>
      </c>
      <c r="B4" s="181">
        <v>6656</v>
      </c>
      <c r="C4" s="182">
        <v>3075</v>
      </c>
      <c r="D4" s="182">
        <v>1103</v>
      </c>
      <c r="E4" s="182">
        <v>163204507</v>
      </c>
      <c r="F4" s="182">
        <v>124733418</v>
      </c>
      <c r="G4" s="182">
        <v>10645172</v>
      </c>
      <c r="H4" s="182">
        <v>203843</v>
      </c>
      <c r="I4" s="182">
        <v>796659425</v>
      </c>
      <c r="J4" s="182">
        <v>69952</v>
      </c>
      <c r="K4" s="184">
        <v>1011179086</v>
      </c>
    </row>
    <row r="5" spans="1:11" x14ac:dyDescent="0.25">
      <c r="A5" s="164" t="s">
        <v>192</v>
      </c>
      <c r="B5" s="170">
        <v>3968</v>
      </c>
      <c r="C5" s="171">
        <v>1739</v>
      </c>
      <c r="D5" s="171">
        <v>695</v>
      </c>
      <c r="E5" s="171">
        <v>83762092</v>
      </c>
      <c r="F5" s="171">
        <v>63738636</v>
      </c>
      <c r="G5" s="171">
        <v>6512883</v>
      </c>
      <c r="H5" s="171">
        <v>119472</v>
      </c>
      <c r="I5" s="171">
        <v>457718067</v>
      </c>
      <c r="J5" s="171">
        <v>45621</v>
      </c>
      <c r="K5" s="185">
        <v>556325738</v>
      </c>
    </row>
    <row r="6" spans="1:11" x14ac:dyDescent="0.25">
      <c r="A6" s="163" t="s">
        <v>32</v>
      </c>
      <c r="B6" s="88">
        <v>206</v>
      </c>
      <c r="C6" s="172">
        <v>110</v>
      </c>
      <c r="D6" s="172">
        <v>20</v>
      </c>
      <c r="E6" s="172">
        <v>5452378</v>
      </c>
      <c r="F6" s="172">
        <v>4625403</v>
      </c>
      <c r="G6" s="172">
        <v>114420</v>
      </c>
      <c r="H6" s="172">
        <v>4797</v>
      </c>
      <c r="I6" s="172">
        <v>15998532</v>
      </c>
      <c r="J6" s="172">
        <v>1215</v>
      </c>
      <c r="K6" s="186">
        <v>21127703</v>
      </c>
    </row>
    <row r="7" spans="1:11" x14ac:dyDescent="0.25">
      <c r="A7" s="163" t="s">
        <v>193</v>
      </c>
      <c r="B7" s="88">
        <v>4551</v>
      </c>
      <c r="C7" s="172">
        <v>1943</v>
      </c>
      <c r="D7" s="172">
        <v>838</v>
      </c>
      <c r="E7" s="172">
        <v>80947269</v>
      </c>
      <c r="F7" s="172">
        <v>60290863</v>
      </c>
      <c r="G7" s="172">
        <v>7019501</v>
      </c>
      <c r="H7" s="172">
        <v>80692</v>
      </c>
      <c r="I7" s="172">
        <v>328970709</v>
      </c>
      <c r="J7" s="172">
        <v>33300</v>
      </c>
      <c r="K7" s="186">
        <v>443370251</v>
      </c>
    </row>
    <row r="8" spans="1:11" x14ac:dyDescent="0.25">
      <c r="A8" s="163" t="s">
        <v>194</v>
      </c>
      <c r="B8" s="119">
        <v>14777</v>
      </c>
      <c r="C8" s="172">
        <v>7543</v>
      </c>
      <c r="D8" s="172">
        <v>1724</v>
      </c>
      <c r="E8" s="172">
        <v>439005669</v>
      </c>
      <c r="F8" s="172">
        <v>344380066</v>
      </c>
      <c r="G8" s="172">
        <v>27812831</v>
      </c>
      <c r="H8" s="172">
        <v>402623</v>
      </c>
      <c r="I8" s="172">
        <v>1546189707</v>
      </c>
      <c r="J8" s="172">
        <v>139351</v>
      </c>
      <c r="K8" s="186">
        <v>2184614250</v>
      </c>
    </row>
    <row r="9" spans="1:11" x14ac:dyDescent="0.25">
      <c r="A9" s="164" t="s">
        <v>195</v>
      </c>
      <c r="B9" s="170">
        <v>8203</v>
      </c>
      <c r="C9" s="171">
        <v>4028</v>
      </c>
      <c r="D9" s="171">
        <v>986</v>
      </c>
      <c r="E9" s="171">
        <v>227626627</v>
      </c>
      <c r="F9" s="171">
        <v>176922759</v>
      </c>
      <c r="G9" s="171">
        <v>17084857</v>
      </c>
      <c r="H9" s="171">
        <v>150611</v>
      </c>
      <c r="I9" s="171">
        <v>568523919</v>
      </c>
      <c r="J9" s="171">
        <v>60592</v>
      </c>
      <c r="K9" s="185">
        <v>853894771</v>
      </c>
    </row>
    <row r="10" spans="1:11" x14ac:dyDescent="0.25">
      <c r="A10" s="163" t="s">
        <v>196</v>
      </c>
      <c r="B10" s="119">
        <v>1112</v>
      </c>
      <c r="C10" s="172">
        <v>681</v>
      </c>
      <c r="D10" s="172">
        <v>108</v>
      </c>
      <c r="E10" s="172">
        <v>45436826</v>
      </c>
      <c r="F10" s="172">
        <v>37113015</v>
      </c>
      <c r="G10" s="172">
        <v>1843773</v>
      </c>
      <c r="H10" s="172">
        <v>39443</v>
      </c>
      <c r="I10" s="172">
        <v>165849338</v>
      </c>
      <c r="J10" s="172">
        <v>12892</v>
      </c>
      <c r="K10" s="186">
        <v>216638935</v>
      </c>
    </row>
    <row r="11" spans="1:11" x14ac:dyDescent="0.25">
      <c r="A11" s="163" t="s">
        <v>197</v>
      </c>
      <c r="B11" s="88">
        <v>5885</v>
      </c>
      <c r="C11" s="172">
        <v>3735</v>
      </c>
      <c r="D11" s="172">
        <v>742</v>
      </c>
      <c r="E11" s="172">
        <v>220226492</v>
      </c>
      <c r="F11" s="172">
        <v>191414408</v>
      </c>
      <c r="G11" s="172">
        <v>13847000</v>
      </c>
      <c r="H11" s="172">
        <v>173885</v>
      </c>
      <c r="I11" s="172">
        <v>843609945</v>
      </c>
      <c r="J11" s="172">
        <v>61778</v>
      </c>
      <c r="K11" s="186">
        <v>1204802381</v>
      </c>
    </row>
    <row r="12" spans="1:11" x14ac:dyDescent="0.25">
      <c r="A12" s="163" t="s">
        <v>198</v>
      </c>
      <c r="B12" s="119">
        <v>1705</v>
      </c>
      <c r="C12" s="172">
        <v>907</v>
      </c>
      <c r="D12" s="172">
        <v>160</v>
      </c>
      <c r="E12" s="172">
        <v>49703478</v>
      </c>
      <c r="F12" s="172">
        <v>41085844</v>
      </c>
      <c r="G12" s="172">
        <v>1947926</v>
      </c>
      <c r="H12" s="172">
        <v>37506</v>
      </c>
      <c r="I12" s="172">
        <v>165458401</v>
      </c>
      <c r="J12" s="172">
        <v>13808</v>
      </c>
      <c r="K12" s="186">
        <v>270371427</v>
      </c>
    </row>
    <row r="13" spans="1:11" x14ac:dyDescent="0.25">
      <c r="A13" s="163" t="s">
        <v>199</v>
      </c>
      <c r="B13" s="88">
        <v>8184</v>
      </c>
      <c r="C13" s="172">
        <v>4723</v>
      </c>
      <c r="D13" s="172">
        <v>1016</v>
      </c>
      <c r="E13" s="172">
        <v>243327150</v>
      </c>
      <c r="F13" s="172">
        <v>190595245</v>
      </c>
      <c r="G13" s="172">
        <v>14920916</v>
      </c>
      <c r="H13" s="172">
        <v>177558</v>
      </c>
      <c r="I13" s="172">
        <v>861077051</v>
      </c>
      <c r="J13" s="172">
        <v>63360</v>
      </c>
      <c r="K13" s="186">
        <v>1280877558</v>
      </c>
    </row>
    <row r="14" spans="1:11" x14ac:dyDescent="0.25">
      <c r="A14" s="163" t="s">
        <v>200</v>
      </c>
      <c r="B14" s="119">
        <v>2817</v>
      </c>
      <c r="C14" s="172">
        <v>1726</v>
      </c>
      <c r="D14" s="172">
        <v>419</v>
      </c>
      <c r="E14" s="172">
        <v>106455220</v>
      </c>
      <c r="F14" s="172">
        <v>86882746</v>
      </c>
      <c r="G14" s="172">
        <v>9558986</v>
      </c>
      <c r="H14" s="172">
        <v>57551</v>
      </c>
      <c r="I14" s="172">
        <v>316679224</v>
      </c>
      <c r="J14" s="172">
        <v>21387</v>
      </c>
      <c r="K14" s="186">
        <v>476415011</v>
      </c>
    </row>
    <row r="15" spans="1:11" x14ac:dyDescent="0.25">
      <c r="A15" s="163" t="s">
        <v>201</v>
      </c>
      <c r="B15" s="88">
        <v>8362</v>
      </c>
      <c r="C15" s="172">
        <v>4399</v>
      </c>
      <c r="D15" s="172">
        <v>1003</v>
      </c>
      <c r="E15" s="172">
        <v>214662732</v>
      </c>
      <c r="F15" s="172">
        <v>163526747</v>
      </c>
      <c r="G15" s="172">
        <v>14158038</v>
      </c>
      <c r="H15" s="172">
        <v>166548</v>
      </c>
      <c r="I15" s="172">
        <v>793196775</v>
      </c>
      <c r="J15" s="172">
        <v>59464</v>
      </c>
      <c r="K15" s="186">
        <v>1017097890</v>
      </c>
    </row>
    <row r="16" spans="1:11" x14ac:dyDescent="0.25">
      <c r="A16" s="163" t="s">
        <v>202</v>
      </c>
      <c r="B16" s="88">
        <v>2702</v>
      </c>
      <c r="C16" s="172">
        <v>1672</v>
      </c>
      <c r="D16" s="172">
        <v>369</v>
      </c>
      <c r="E16" s="172">
        <v>72081428</v>
      </c>
      <c r="F16" s="172">
        <v>57588265</v>
      </c>
      <c r="G16" s="172">
        <v>4130249</v>
      </c>
      <c r="H16" s="172">
        <v>37770</v>
      </c>
      <c r="I16" s="172">
        <v>186257934</v>
      </c>
      <c r="J16" s="172">
        <v>13601</v>
      </c>
      <c r="K16" s="186">
        <v>247677552</v>
      </c>
    </row>
    <row r="17" spans="1:11" x14ac:dyDescent="0.25">
      <c r="A17" s="163" t="s">
        <v>203</v>
      </c>
      <c r="B17" s="88">
        <v>29524</v>
      </c>
      <c r="C17" s="172">
        <v>14506</v>
      </c>
      <c r="D17" s="172">
        <v>3825</v>
      </c>
      <c r="E17" s="172">
        <v>718079578</v>
      </c>
      <c r="F17" s="172">
        <v>539477253</v>
      </c>
      <c r="G17" s="172">
        <v>34610423</v>
      </c>
      <c r="H17" s="172">
        <v>283262</v>
      </c>
      <c r="I17" s="172">
        <v>1378375302</v>
      </c>
      <c r="J17" s="172">
        <v>145957</v>
      </c>
      <c r="K17" s="186">
        <v>2418724246</v>
      </c>
    </row>
    <row r="18" spans="1:11" x14ac:dyDescent="0.25">
      <c r="A18" s="164" t="s">
        <v>204</v>
      </c>
      <c r="B18" s="170">
        <v>20544</v>
      </c>
      <c r="C18" s="171">
        <v>9861</v>
      </c>
      <c r="D18" s="171">
        <v>2823</v>
      </c>
      <c r="E18" s="171">
        <v>501050684</v>
      </c>
      <c r="F18" s="171">
        <v>376211566</v>
      </c>
      <c r="G18" s="171">
        <v>26371037</v>
      </c>
      <c r="H18" s="171">
        <v>222448</v>
      </c>
      <c r="I18" s="171">
        <v>1037376908</v>
      </c>
      <c r="J18" s="171">
        <v>112051</v>
      </c>
      <c r="K18" s="185">
        <v>1758903692</v>
      </c>
    </row>
    <row r="19" spans="1:11" x14ac:dyDescent="0.25">
      <c r="A19" s="163" t="s">
        <v>205</v>
      </c>
      <c r="B19" s="88">
        <v>84520</v>
      </c>
      <c r="C19" s="172">
        <v>36007</v>
      </c>
      <c r="D19" s="172">
        <v>12350</v>
      </c>
      <c r="E19" s="172">
        <v>1159339186</v>
      </c>
      <c r="F19" s="172">
        <v>778298196</v>
      </c>
      <c r="G19" s="172">
        <v>69732379</v>
      </c>
      <c r="H19" s="172">
        <v>225007</v>
      </c>
      <c r="I19" s="172">
        <v>1091020619</v>
      </c>
      <c r="J19" s="172">
        <v>202699</v>
      </c>
      <c r="K19" s="186">
        <v>2539152858</v>
      </c>
    </row>
    <row r="20" spans="1:11" x14ac:dyDescent="0.25">
      <c r="A20" s="164" t="s">
        <v>206</v>
      </c>
      <c r="B20" s="170">
        <v>55930</v>
      </c>
      <c r="C20" s="171">
        <v>21190</v>
      </c>
      <c r="D20" s="171">
        <v>7510</v>
      </c>
      <c r="E20" s="171">
        <v>668441889</v>
      </c>
      <c r="F20" s="171">
        <v>424975132</v>
      </c>
      <c r="G20" s="171">
        <v>37606768</v>
      </c>
      <c r="H20" s="171">
        <v>127258</v>
      </c>
      <c r="I20" s="171">
        <v>590220210</v>
      </c>
      <c r="J20" s="171">
        <v>126446</v>
      </c>
      <c r="K20" s="185">
        <v>1371056261</v>
      </c>
    </row>
    <row r="21" spans="1:11" x14ac:dyDescent="0.25">
      <c r="A21" s="164" t="s">
        <v>207</v>
      </c>
      <c r="B21" s="170">
        <v>8804</v>
      </c>
      <c r="C21" s="171">
        <v>4697</v>
      </c>
      <c r="D21" s="171">
        <v>1502</v>
      </c>
      <c r="E21" s="171">
        <v>190794671</v>
      </c>
      <c r="F21" s="171">
        <v>138244931</v>
      </c>
      <c r="G21" s="171">
        <v>13056649</v>
      </c>
      <c r="H21" s="171">
        <v>40580</v>
      </c>
      <c r="I21" s="171">
        <v>208428025</v>
      </c>
      <c r="J21" s="171">
        <v>28993</v>
      </c>
      <c r="K21" s="185">
        <v>472347806</v>
      </c>
    </row>
    <row r="22" spans="1:11" x14ac:dyDescent="0.25">
      <c r="A22" s="164" t="s">
        <v>208</v>
      </c>
      <c r="B22" s="170">
        <v>12519</v>
      </c>
      <c r="C22" s="171">
        <v>6255</v>
      </c>
      <c r="D22" s="171">
        <v>2483</v>
      </c>
      <c r="E22" s="171">
        <v>183043448</v>
      </c>
      <c r="F22" s="171">
        <v>132949275</v>
      </c>
      <c r="G22" s="171">
        <v>13291893</v>
      </c>
      <c r="H22" s="171">
        <v>31585</v>
      </c>
      <c r="I22" s="171">
        <v>162542243</v>
      </c>
      <c r="J22" s="171">
        <v>27890</v>
      </c>
      <c r="K22" s="185">
        <v>379849323</v>
      </c>
    </row>
    <row r="23" spans="1:11" x14ac:dyDescent="0.25">
      <c r="A23" s="163" t="s">
        <v>209</v>
      </c>
      <c r="B23" s="88">
        <v>3469</v>
      </c>
      <c r="C23" s="172">
        <v>1961</v>
      </c>
      <c r="D23" s="172">
        <v>422</v>
      </c>
      <c r="E23" s="172">
        <v>102665180</v>
      </c>
      <c r="F23" s="172">
        <v>79193516</v>
      </c>
      <c r="G23" s="172">
        <v>4730538</v>
      </c>
      <c r="H23" s="172">
        <v>47498</v>
      </c>
      <c r="I23" s="172">
        <v>214038332</v>
      </c>
      <c r="J23" s="172">
        <v>18868</v>
      </c>
      <c r="K23" s="186">
        <v>375076330</v>
      </c>
    </row>
    <row r="24" spans="1:11" x14ac:dyDescent="0.25">
      <c r="A24" s="163" t="s">
        <v>210</v>
      </c>
      <c r="B24" s="119">
        <v>2431</v>
      </c>
      <c r="C24" s="172">
        <v>1098</v>
      </c>
      <c r="D24" s="172">
        <v>237</v>
      </c>
      <c r="E24" s="172">
        <v>45796879</v>
      </c>
      <c r="F24" s="172">
        <v>33427617</v>
      </c>
      <c r="G24" s="172">
        <v>1381717</v>
      </c>
      <c r="H24" s="172">
        <v>10696</v>
      </c>
      <c r="I24" s="172">
        <v>52130845</v>
      </c>
      <c r="J24" s="172">
        <v>6449</v>
      </c>
      <c r="K24" s="186">
        <v>118301083</v>
      </c>
    </row>
    <row r="25" spans="1:11" x14ac:dyDescent="0.25">
      <c r="A25" s="163" t="s">
        <v>211</v>
      </c>
      <c r="B25" s="88">
        <v>12939</v>
      </c>
      <c r="C25" s="172">
        <v>8402</v>
      </c>
      <c r="D25" s="172">
        <v>2363</v>
      </c>
      <c r="E25" s="172">
        <v>362520237</v>
      </c>
      <c r="F25" s="172">
        <v>291287076</v>
      </c>
      <c r="G25" s="172">
        <v>26913168</v>
      </c>
      <c r="H25" s="172">
        <v>122539</v>
      </c>
      <c r="I25" s="172">
        <v>605563169</v>
      </c>
      <c r="J25" s="172">
        <v>63918</v>
      </c>
      <c r="K25" s="186">
        <v>1209869515</v>
      </c>
    </row>
    <row r="26" spans="1:11" x14ac:dyDescent="0.25">
      <c r="A26" s="163" t="s">
        <v>212</v>
      </c>
      <c r="B26" s="88">
        <v>2420</v>
      </c>
      <c r="C26" s="172">
        <v>1434</v>
      </c>
      <c r="D26" s="172">
        <v>280</v>
      </c>
      <c r="E26" s="172">
        <v>79475996</v>
      </c>
      <c r="F26" s="172">
        <v>64233632</v>
      </c>
      <c r="G26" s="172">
        <v>3516381</v>
      </c>
      <c r="H26" s="172">
        <v>18568</v>
      </c>
      <c r="I26" s="172">
        <v>88345847</v>
      </c>
      <c r="J26" s="172">
        <v>9656</v>
      </c>
      <c r="K26" s="186">
        <v>227455158</v>
      </c>
    </row>
    <row r="27" spans="1:11" x14ac:dyDescent="0.25">
      <c r="A27" s="163" t="s">
        <v>213</v>
      </c>
      <c r="B27" s="119">
        <v>9523</v>
      </c>
      <c r="C27" s="172">
        <v>6319</v>
      </c>
      <c r="D27" s="172">
        <v>1101</v>
      </c>
      <c r="E27" s="172">
        <v>280687994</v>
      </c>
      <c r="F27" s="172">
        <v>216641970</v>
      </c>
      <c r="G27" s="172">
        <v>16080704</v>
      </c>
      <c r="H27" s="172">
        <v>49274</v>
      </c>
      <c r="I27" s="172">
        <v>285002527</v>
      </c>
      <c r="J27" s="172">
        <v>30876</v>
      </c>
      <c r="K27" s="186">
        <v>726678932</v>
      </c>
    </row>
    <row r="28" spans="1:11" x14ac:dyDescent="0.25">
      <c r="A28" s="163" t="s">
        <v>214</v>
      </c>
      <c r="B28" s="119">
        <v>12339</v>
      </c>
      <c r="C28" s="172">
        <v>7994</v>
      </c>
      <c r="D28" s="172">
        <v>1602</v>
      </c>
      <c r="E28" s="172">
        <v>404626051</v>
      </c>
      <c r="F28" s="172">
        <v>336853882</v>
      </c>
      <c r="G28" s="172">
        <v>24281368</v>
      </c>
      <c r="H28" s="172">
        <v>175633</v>
      </c>
      <c r="I28" s="172">
        <v>737988412</v>
      </c>
      <c r="J28" s="172">
        <v>73368</v>
      </c>
      <c r="K28" s="186">
        <v>1410536426</v>
      </c>
    </row>
    <row r="29" spans="1:11" x14ac:dyDescent="0.25">
      <c r="A29" s="164" t="s">
        <v>215</v>
      </c>
      <c r="B29" s="158">
        <v>3183</v>
      </c>
      <c r="C29" s="171">
        <v>2115</v>
      </c>
      <c r="D29" s="171">
        <v>383</v>
      </c>
      <c r="E29" s="171">
        <v>100257351</v>
      </c>
      <c r="F29" s="171">
        <v>83863266</v>
      </c>
      <c r="G29" s="171">
        <v>4230506</v>
      </c>
      <c r="H29" s="171">
        <v>43970</v>
      </c>
      <c r="I29" s="171">
        <v>186768051</v>
      </c>
      <c r="J29" s="171">
        <v>19106</v>
      </c>
      <c r="K29" s="185">
        <v>356235325</v>
      </c>
    </row>
    <row r="30" spans="1:11" ht="16.5" thickBot="1" x14ac:dyDescent="0.3">
      <c r="A30" s="165" t="s">
        <v>216</v>
      </c>
      <c r="B30" s="99">
        <v>2260</v>
      </c>
      <c r="C30" s="179">
        <v>1286</v>
      </c>
      <c r="D30" s="179">
        <v>203</v>
      </c>
      <c r="E30" s="179">
        <v>107559557</v>
      </c>
      <c r="F30" s="179">
        <v>83497210</v>
      </c>
      <c r="G30" s="179">
        <v>5271752</v>
      </c>
      <c r="H30" s="179">
        <v>58108</v>
      </c>
      <c r="I30" s="179">
        <v>256226652</v>
      </c>
      <c r="J30" s="179">
        <v>18591</v>
      </c>
      <c r="K30" s="187">
        <v>436598199</v>
      </c>
    </row>
    <row r="31" spans="1:11" ht="16.5" thickBot="1" x14ac:dyDescent="0.3">
      <c r="A31" s="15" t="s">
        <v>223</v>
      </c>
      <c r="B31" s="16">
        <f>SUM(B4:B30)-B5-B9-B18-B20-B21-B22-B29</f>
        <v>216382</v>
      </c>
      <c r="C31" s="69">
        <f t="shared" ref="C31:K31" si="0">SUM(C4:C30)-C5-C9-C18-C20-C21-C22-C29</f>
        <v>109521</v>
      </c>
      <c r="D31" s="70">
        <f t="shared" si="0"/>
        <v>29885</v>
      </c>
      <c r="E31" s="69">
        <f t="shared" si="0"/>
        <v>4901253807</v>
      </c>
      <c r="F31" s="70">
        <f t="shared" si="0"/>
        <v>3725146372</v>
      </c>
      <c r="G31" s="69">
        <f t="shared" si="0"/>
        <v>292517242</v>
      </c>
      <c r="H31" s="70">
        <f t="shared" si="0"/>
        <v>2372801</v>
      </c>
      <c r="I31" s="69">
        <f t="shared" si="0"/>
        <v>10728638746</v>
      </c>
      <c r="J31" s="70">
        <f t="shared" si="0"/>
        <v>1060490</v>
      </c>
      <c r="K31" s="69">
        <f t="shared" si="0"/>
        <v>17836564791</v>
      </c>
    </row>
    <row r="33" spans="2:9" x14ac:dyDescent="0.25">
      <c r="B33" s="41"/>
      <c r="E33" s="43"/>
      <c r="I33" s="43"/>
    </row>
    <row r="34" spans="2:9" x14ac:dyDescent="0.25">
      <c r="B34" s="41"/>
      <c r="C34" s="75"/>
      <c r="E34" s="75"/>
      <c r="F34" s="75"/>
    </row>
    <row r="35" spans="2:9" x14ac:dyDescent="0.25">
      <c r="B35" s="75"/>
      <c r="C35" s="75"/>
      <c r="E35" s="75"/>
      <c r="F35" s="75"/>
    </row>
    <row r="36" spans="2:9" x14ac:dyDescent="0.25">
      <c r="C36" s="75"/>
      <c r="F36" s="75"/>
    </row>
  </sheetData>
  <mergeCells count="3">
    <mergeCell ref="A1:K1"/>
    <mergeCell ref="B2:G2"/>
    <mergeCell ref="H2:K2"/>
  </mergeCells>
  <printOptions horizontalCentered="1"/>
  <pageMargins left="0" right="0" top="0.55118110236220474" bottom="0.35433070866141736" header="0.31496062992125984" footer="0.31496062992125984"/>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workbookViewId="0">
      <selection activeCell="A2" sqref="A2:A3"/>
    </sheetView>
  </sheetViews>
  <sheetFormatPr defaultColWidth="9.140625" defaultRowHeight="34.5" customHeight="1" x14ac:dyDescent="0.25"/>
  <cols>
    <col min="1" max="1" width="21.28515625" style="1" customWidth="1"/>
    <col min="2" max="6" width="16.42578125" style="1" customWidth="1"/>
    <col min="7" max="8" width="14.140625" style="1" customWidth="1"/>
    <col min="9" max="10" width="16.42578125" style="1" customWidth="1"/>
    <col min="11" max="11" width="19.140625" style="1" customWidth="1"/>
    <col min="12" max="12" width="16.42578125" style="1" customWidth="1"/>
    <col min="13" max="13" width="16.42578125" style="74" customWidth="1"/>
    <col min="14" max="14" width="15" style="74" customWidth="1"/>
    <col min="15" max="15" width="14.85546875" style="74" customWidth="1"/>
    <col min="16" max="17" width="9.140625" style="1"/>
    <col min="18" max="18" width="10.42578125" style="1" customWidth="1"/>
    <col min="19" max="19" width="11.7109375" style="1" customWidth="1"/>
    <col min="20" max="20" width="10" style="1" customWidth="1"/>
    <col min="21" max="21" width="9.140625" style="1"/>
    <col min="22" max="22" width="10.28515625" style="1" customWidth="1"/>
    <col min="23" max="16384" width="9.140625" style="1"/>
  </cols>
  <sheetData>
    <row r="1" spans="1:22" ht="34.5" customHeight="1" thickBot="1" x14ac:dyDescent="0.3">
      <c r="A1" s="364" t="s">
        <v>303</v>
      </c>
      <c r="B1" s="364"/>
      <c r="C1" s="364"/>
      <c r="D1" s="364"/>
      <c r="E1" s="364"/>
      <c r="F1" s="364"/>
      <c r="G1" s="364"/>
      <c r="H1" s="364"/>
      <c r="I1" s="364"/>
      <c r="J1" s="364"/>
      <c r="K1" s="364"/>
      <c r="L1" s="364"/>
      <c r="M1" s="364"/>
      <c r="N1" s="364"/>
      <c r="O1" s="364"/>
    </row>
    <row r="2" spans="1:22" ht="34.5" customHeight="1" x14ac:dyDescent="0.25">
      <c r="A2" s="365" t="s">
        <v>182</v>
      </c>
      <c r="B2" s="362" t="s">
        <v>224</v>
      </c>
      <c r="C2" s="362" t="s">
        <v>225</v>
      </c>
      <c r="D2" s="362" t="s">
        <v>231</v>
      </c>
      <c r="E2" s="362" t="s">
        <v>226</v>
      </c>
      <c r="F2" s="362" t="s">
        <v>227</v>
      </c>
      <c r="G2" s="362" t="s">
        <v>248</v>
      </c>
      <c r="H2" s="362" t="s">
        <v>249</v>
      </c>
      <c r="I2" s="362" t="s">
        <v>277</v>
      </c>
      <c r="J2" s="362" t="s">
        <v>278</v>
      </c>
      <c r="K2" s="362" t="s">
        <v>228</v>
      </c>
      <c r="L2" s="362" t="s">
        <v>229</v>
      </c>
      <c r="M2" s="362" t="s">
        <v>285</v>
      </c>
      <c r="N2" s="362" t="s">
        <v>283</v>
      </c>
      <c r="O2" s="362" t="s">
        <v>284</v>
      </c>
      <c r="P2" s="74"/>
      <c r="Q2" s="74"/>
    </row>
    <row r="3" spans="1:22" ht="46.5" customHeight="1" thickBot="1" x14ac:dyDescent="0.3">
      <c r="A3" s="366"/>
      <c r="B3" s="363"/>
      <c r="C3" s="363"/>
      <c r="D3" s="363"/>
      <c r="E3" s="363"/>
      <c r="F3" s="363"/>
      <c r="G3" s="363"/>
      <c r="H3" s="363"/>
      <c r="I3" s="363"/>
      <c r="J3" s="363"/>
      <c r="K3" s="363"/>
      <c r="L3" s="363"/>
      <c r="M3" s="363"/>
      <c r="N3" s="363"/>
      <c r="O3" s="363"/>
      <c r="P3" s="74"/>
      <c r="Q3" s="74"/>
    </row>
    <row r="4" spans="1:22" ht="15.75" x14ac:dyDescent="0.25">
      <c r="A4" s="169" t="s">
        <v>191</v>
      </c>
      <c r="B4" s="190">
        <f>+'Tabella 9'!B4/'Tabella 9'!J4</f>
        <v>9.5150960658737418E-2</v>
      </c>
      <c r="C4" s="190">
        <f>+'Tabella 9'!E4/'Tabella 9'!K4</f>
        <v>0.16140020028064544</v>
      </c>
      <c r="D4" s="191">
        <f>+'Tabella 9'!E4/'Tabella 9'!B4</f>
        <v>24519.90790264423</v>
      </c>
      <c r="E4" s="190">
        <f>+('Tabella 8'!B4+'Tabella 8'!D4+'Tabella 8'!F4+'Tabella 8'!H4)/(('Tabella 8'!B4+'Tabella 8'!D4+'Tabella 8'!F4+'Tabella 8'!H4)+'Tabella 9'!B4)</f>
        <v>0.38290376413869831</v>
      </c>
      <c r="F4" s="190">
        <f>+('Tabella 8'!C4+'Tabella 8'!G4+'Tabella 8'!J4)/(('Tabella 8'!C4+'Tabella 8'!G4+'Tabella 8'!J4)+'Tabella 9'!E4)</f>
        <v>0.20567252231924349</v>
      </c>
      <c r="G4" s="190">
        <f>+'Tabella 9'!B4/'Tabella 9'!$B$31</f>
        <v>3.0760414452218762E-2</v>
      </c>
      <c r="H4" s="190">
        <f>+'Tabella 9'!E4/'Tabella 9'!$E$31</f>
        <v>3.3298521853104272E-2</v>
      </c>
      <c r="I4" s="190">
        <f>+('Tabella 9'!B4-'Tabella 7'!B4)/'Tabella 7'!B4</f>
        <v>-2.5047605097407354E-2</v>
      </c>
      <c r="J4" s="190">
        <f>+('Tabella 9'!E4-'Tabella 7'!C4)/'Tabella 7'!C4</f>
        <v>-8.3245904726231723E-2</v>
      </c>
      <c r="K4" s="190">
        <f>+('Tabella 8'!F4+'Tabella 8'!B4)/('Tabella 8'!B4+'Tabella 8'!D4+'Tabella 8'!F4+'Tabella 8'!H4)</f>
        <v>0.67094430992736076</v>
      </c>
      <c r="L4" s="193">
        <f>+'Tabella 9'!F4/'Tabella 9'!E4</f>
        <v>0.76427679782152091</v>
      </c>
      <c r="M4" s="231">
        <f>+'Tabella 9'!I4/'Tabella 9'!H4</f>
        <v>3908.2010419783855</v>
      </c>
      <c r="N4" s="226">
        <f>+'Tabella 9'!H4/('Tabella 9'!H4+'Tabella 9'!J4)</f>
        <v>0.7445095783341551</v>
      </c>
      <c r="O4" s="184">
        <f>+'Tabella 9'!K4/'Tabella 9'!J4</f>
        <v>14455.327739021042</v>
      </c>
      <c r="P4" s="74"/>
      <c r="Q4" s="74"/>
    </row>
    <row r="5" spans="1:22" ht="15.75" x14ac:dyDescent="0.25">
      <c r="A5" s="164" t="s">
        <v>192</v>
      </c>
      <c r="B5" s="188">
        <f>+'Tabella 9'!B5/'Tabella 9'!J5</f>
        <v>8.6977488437342446E-2</v>
      </c>
      <c r="C5" s="188">
        <f>+'Tabella 9'!E5/'Tabella 9'!K5</f>
        <v>0.15056303578749758</v>
      </c>
      <c r="D5" s="189">
        <f>+'Tabella 9'!E5/'Tabella 9'!B5</f>
        <v>21109.398185483871</v>
      </c>
      <c r="E5" s="188">
        <f>+('Tabella 8'!B5+'Tabella 8'!D5+'Tabella 8'!F5+'Tabella 8'!H5)/(('Tabella 8'!B5+'Tabella 8'!D5+'Tabella 8'!F5+'Tabella 8'!H5)+'Tabella 9'!B5)</f>
        <v>0.39047619047619048</v>
      </c>
      <c r="F5" s="188">
        <f>+('Tabella 8'!C5+'Tabella 8'!G5+'Tabella 8'!J5)/(('Tabella 8'!C5+'Tabella 8'!G5+'Tabella 8'!J5)+'Tabella 9'!E5)</f>
        <v>0.23234867861097769</v>
      </c>
      <c r="G5" s="188">
        <f>+'Tabella 9'!B5/'Tabella 9'!$B$31</f>
        <v>1.8337939384976569E-2</v>
      </c>
      <c r="H5" s="188">
        <f>+'Tabella 9'!E5/'Tabella 9'!$E$31</f>
        <v>1.7089931535553306E-2</v>
      </c>
      <c r="I5" s="188">
        <f>+('Tabella 9'!B5-'Tabella 7'!B5)/'Tabella 7'!B5</f>
        <v>4.5569620253164559E-3</v>
      </c>
      <c r="J5" s="188">
        <f>+('Tabella 9'!E5-'Tabella 7'!C5)/'Tabella 7'!C5</f>
        <v>-8.7825835888567821E-2</v>
      </c>
      <c r="K5" s="188">
        <f>+('Tabella 8'!F5+'Tabella 8'!B5)/('Tabella 8'!B5+'Tabella 8'!D5+'Tabella 8'!F5+'Tabella 8'!H5)</f>
        <v>0.66207710464201419</v>
      </c>
      <c r="L5" s="194">
        <f>+'Tabella 9'!F5/'Tabella 9'!E5</f>
        <v>0.76094847296793877</v>
      </c>
      <c r="M5" s="231">
        <f>+'Tabella 9'!I5/'Tabella 9'!H5</f>
        <v>3831.1743923262356</v>
      </c>
      <c r="N5" s="226">
        <f>+'Tabella 9'!H5/('Tabella 9'!H5+'Tabella 9'!J5)</f>
        <v>0.72366484345187254</v>
      </c>
      <c r="O5" s="184">
        <f>+'Tabella 9'!K5/'Tabella 9'!J5</f>
        <v>12194.509940597532</v>
      </c>
      <c r="P5" s="74"/>
      <c r="Q5" s="74"/>
      <c r="R5" s="74"/>
      <c r="S5" s="74"/>
      <c r="T5" s="74"/>
      <c r="U5" s="74"/>
      <c r="V5" s="74"/>
    </row>
    <row r="6" spans="1:22" ht="15.75" x14ac:dyDescent="0.25">
      <c r="A6" s="163" t="s">
        <v>32</v>
      </c>
      <c r="B6" s="188">
        <f>+'Tabella 9'!B6/'Tabella 9'!J6</f>
        <v>0.16954732510288065</v>
      </c>
      <c r="C6" s="188">
        <f>+'Tabella 9'!E6/'Tabella 9'!K6</f>
        <v>0.25806771327673433</v>
      </c>
      <c r="D6" s="189">
        <f>+'Tabella 9'!E6/'Tabella 9'!B6</f>
        <v>26467.85436893204</v>
      </c>
      <c r="E6" s="188">
        <f>+('Tabella 8'!B6+'Tabella 8'!D6+'Tabella 8'!F6+'Tabella 8'!H6)/(('Tabella 8'!B6+'Tabella 8'!D6+'Tabella 8'!F6+'Tabella 8'!H6)+'Tabella 9'!B6)</f>
        <v>0.41142857142857142</v>
      </c>
      <c r="F6" s="188">
        <f>+('Tabella 8'!C6+'Tabella 8'!G6+'Tabella 8'!J6)/(('Tabella 8'!C6+'Tabella 8'!G6+'Tabella 8'!J6)+'Tabella 9'!E6)</f>
        <v>0.12387503197666572</v>
      </c>
      <c r="G6" s="188">
        <f>+'Tabella 9'!B6/'Tabella 9'!$B$31</f>
        <v>9.5202003863537629E-4</v>
      </c>
      <c r="H6" s="188">
        <f>+'Tabella 9'!E6/'Tabella 9'!$E$31</f>
        <v>1.1124455526487695E-3</v>
      </c>
      <c r="I6" s="188">
        <f>+('Tabella 9'!B6-'Tabella 7'!B6)/'Tabella 7'!B6</f>
        <v>-0.26164874551971329</v>
      </c>
      <c r="J6" s="188">
        <f>+('Tabella 9'!E6-'Tabella 7'!C6)/'Tabella 7'!C6</f>
        <v>0.46019725222355323</v>
      </c>
      <c r="K6" s="188">
        <f>+('Tabella 8'!F6+'Tabella 8'!B6)/('Tabella 8'!B6+'Tabella 8'!D6+'Tabella 8'!F6+'Tabella 8'!H6)</f>
        <v>0.56944444444444442</v>
      </c>
      <c r="L6" s="194">
        <f>+'Tabella 9'!F6/'Tabella 9'!E6</f>
        <v>0.84832764712938102</v>
      </c>
      <c r="M6" s="231">
        <f>+'Tabella 9'!I6/'Tabella 9'!H6</f>
        <v>3335.1119449656035</v>
      </c>
      <c r="N6" s="226">
        <f>+'Tabella 9'!H6/('Tabella 9'!H6+'Tabella 9'!J6)</f>
        <v>0.79790419161676651</v>
      </c>
      <c r="O6" s="184">
        <f>+'Tabella 9'!K6/'Tabella 9'!J6</f>
        <v>17389.055967078188</v>
      </c>
      <c r="P6" s="74"/>
      <c r="Q6" s="74"/>
      <c r="R6" s="74"/>
      <c r="S6" s="74"/>
      <c r="T6" s="74"/>
      <c r="U6" s="74"/>
      <c r="V6" s="74"/>
    </row>
    <row r="7" spans="1:22" ht="15.75" x14ac:dyDescent="0.25">
      <c r="A7" s="163" t="s">
        <v>193</v>
      </c>
      <c r="B7" s="188">
        <f>+'Tabella 9'!B7/'Tabella 9'!J7</f>
        <v>0.13666666666666666</v>
      </c>
      <c r="C7" s="188">
        <f>+'Tabella 9'!E7/'Tabella 9'!K7</f>
        <v>0.18257262145447822</v>
      </c>
      <c r="D7" s="189">
        <f>+'Tabella 9'!E7/'Tabella 9'!B7</f>
        <v>17786.699406723797</v>
      </c>
      <c r="E7" s="188">
        <f>+('Tabella 8'!B7+'Tabella 8'!D7+'Tabella 8'!F7+'Tabella 8'!H7)/(('Tabella 8'!B7+'Tabella 8'!D7+'Tabella 8'!F7+'Tabella 8'!H7)+'Tabella 9'!B7)</f>
        <v>0.33435717419921018</v>
      </c>
      <c r="F7" s="188">
        <f>+('Tabella 8'!C7+'Tabella 8'!G7+'Tabella 8'!J7)/(('Tabella 8'!C7+'Tabella 8'!G7+'Tabella 8'!J7)+'Tabella 9'!E7)</f>
        <v>0.18780505182635795</v>
      </c>
      <c r="G7" s="188">
        <f>+'Tabella 9'!B7/'Tabella 9'!$B$31</f>
        <v>2.1032248523444649E-2</v>
      </c>
      <c r="H7" s="188">
        <f>+'Tabella 9'!E7/'Tabella 9'!$E$31</f>
        <v>1.6515624815101521E-2</v>
      </c>
      <c r="I7" s="188">
        <f>+('Tabella 9'!B7-'Tabella 7'!B7)/'Tabella 7'!B7</f>
        <v>6.6807313642756674E-2</v>
      </c>
      <c r="J7" s="188">
        <f>+('Tabella 9'!E7-'Tabella 7'!C7)/'Tabella 7'!C7</f>
        <v>-1.4836431041992337E-2</v>
      </c>
      <c r="K7" s="188">
        <f>+('Tabella 8'!F7+'Tabella 8'!B7)/('Tabella 8'!B7+'Tabella 8'!D7+'Tabella 8'!F7+'Tabella 8'!H7)</f>
        <v>0.72484689413823267</v>
      </c>
      <c r="L7" s="194">
        <f>+'Tabella 9'!F7/'Tabella 9'!E7</f>
        <v>0.74481651752821953</v>
      </c>
      <c r="M7" s="231">
        <f>+'Tabella 9'!I7/'Tabella 9'!H7</f>
        <v>4076.8689461160957</v>
      </c>
      <c r="N7" s="226">
        <f>+'Tabella 9'!H7/('Tabella 9'!H7+'Tabella 9'!J7)</f>
        <v>0.70787423678854655</v>
      </c>
      <c r="O7" s="184">
        <f>+'Tabella 9'!K7/'Tabella 9'!J7</f>
        <v>13314.421951951952</v>
      </c>
      <c r="P7" s="74"/>
      <c r="Q7" s="74"/>
      <c r="R7" s="74"/>
      <c r="S7" s="74"/>
      <c r="T7" s="74"/>
      <c r="U7" s="74"/>
      <c r="V7" s="74"/>
    </row>
    <row r="8" spans="1:22" ht="15.75" x14ac:dyDescent="0.25">
      <c r="A8" s="163" t="s">
        <v>194</v>
      </c>
      <c r="B8" s="188">
        <f>+'Tabella 9'!B8/'Tabella 9'!J8</f>
        <v>0.1060415784601474</v>
      </c>
      <c r="C8" s="188">
        <f>+'Tabella 9'!E8/'Tabella 9'!K8</f>
        <v>0.20095340355854585</v>
      </c>
      <c r="D8" s="189">
        <f>+'Tabella 9'!E8/'Tabella 9'!B8</f>
        <v>29708.714150368818</v>
      </c>
      <c r="E8" s="188">
        <f>+('Tabella 8'!B8+'Tabella 8'!D8+'Tabella 8'!F8+'Tabella 8'!H8)/(('Tabella 8'!B8+'Tabella 8'!D8+'Tabella 8'!F8+'Tabella 8'!H8)+'Tabella 9'!B8)</f>
        <v>0.36494907387511283</v>
      </c>
      <c r="F8" s="188">
        <f>+('Tabella 8'!C8+'Tabella 8'!G8+'Tabella 8'!J8)/(('Tabella 8'!C8+'Tabella 8'!G8+'Tabella 8'!J8)+'Tabella 9'!E8)</f>
        <v>0.1835405609886572</v>
      </c>
      <c r="G8" s="188">
        <f>+'Tabella 9'!B8/'Tabella 9'!$B$31</f>
        <v>6.8291262674344447E-2</v>
      </c>
      <c r="H8" s="188">
        <f>+'Tabella 9'!E8/'Tabella 9'!$E$31</f>
        <v>8.9570074574185379E-2</v>
      </c>
      <c r="I8" s="188">
        <f>+('Tabella 9'!B8-'Tabella 7'!B8)/'Tabella 7'!B8</f>
        <v>-7.9199900299102691E-2</v>
      </c>
      <c r="J8" s="188">
        <f>+('Tabella 9'!E8-'Tabella 7'!C8)/'Tabella 7'!C8</f>
        <v>-9.6481295342109627E-2</v>
      </c>
      <c r="K8" s="188">
        <f>+('Tabella 8'!F8+'Tabella 8'!B8)/('Tabella 8'!B8+'Tabella 8'!D8+'Tabella 8'!F8+'Tabella 8'!H8)</f>
        <v>0.64236928874234578</v>
      </c>
      <c r="L8" s="194">
        <f>+'Tabella 9'!F8/'Tabella 9'!E8</f>
        <v>0.78445471281602064</v>
      </c>
      <c r="M8" s="231">
        <f>+'Tabella 9'!I8/'Tabella 9'!H8</f>
        <v>3840.2915556239955</v>
      </c>
      <c r="N8" s="226">
        <f>+'Tabella 9'!H8/('Tabella 9'!H8+'Tabella 9'!J8)</f>
        <v>0.74288249989851907</v>
      </c>
      <c r="O8" s="184">
        <f>+'Tabella 9'!K8/'Tabella 9'!J8</f>
        <v>15677.061879713816</v>
      </c>
      <c r="P8" s="74"/>
      <c r="Q8" s="74"/>
      <c r="R8" s="74"/>
      <c r="S8" s="74"/>
      <c r="T8" s="74"/>
      <c r="U8" s="74"/>
      <c r="V8" s="74"/>
    </row>
    <row r="9" spans="1:22" ht="15.75" x14ac:dyDescent="0.25">
      <c r="A9" s="164" t="s">
        <v>195</v>
      </c>
      <c r="B9" s="188">
        <f>+'Tabella 9'!B9/'Tabella 9'!J9</f>
        <v>0.13538090837074201</v>
      </c>
      <c r="C9" s="188">
        <f>+'Tabella 9'!E9/'Tabella 9'!K9</f>
        <v>0.26657456484178421</v>
      </c>
      <c r="D9" s="189">
        <f>+'Tabella 9'!E9/'Tabella 9'!B9</f>
        <v>27749.192612458857</v>
      </c>
      <c r="E9" s="188">
        <f>+('Tabella 8'!B9+'Tabella 8'!D9+'Tabella 8'!F9+'Tabella 8'!H9)/(('Tabella 8'!B9+'Tabella 8'!D9+'Tabella 8'!F9+'Tabella 8'!H9)+'Tabella 9'!B9)</f>
        <v>0.36797904306957391</v>
      </c>
      <c r="F9" s="188">
        <f>+('Tabella 8'!C9+'Tabella 8'!G9+'Tabella 8'!J9)/(('Tabella 8'!C9+'Tabella 8'!G9+'Tabella 8'!J9)+'Tabella 9'!E9)</f>
        <v>0.17229996405780329</v>
      </c>
      <c r="G9" s="188">
        <f>+'Tabella 9'!B9/'Tabella 9'!$B$31</f>
        <v>3.7909807654980546E-2</v>
      </c>
      <c r="H9" s="188">
        <f>+'Tabella 9'!E9/'Tabella 9'!$E$31</f>
        <v>4.6442530006281714E-2</v>
      </c>
      <c r="I9" s="188">
        <f>+('Tabella 9'!B9-'Tabella 7'!B9)/'Tabella 7'!B9</f>
        <v>-8.9769196626719935E-2</v>
      </c>
      <c r="J9" s="188">
        <f>+('Tabella 9'!E9-'Tabella 7'!C9)/'Tabella 7'!C9</f>
        <v>-5.2214064791253519E-2</v>
      </c>
      <c r="K9" s="188">
        <f>+('Tabella 8'!F9+'Tabella 8'!B9)/('Tabella 8'!B9+'Tabella 8'!D9+'Tabella 8'!F9+'Tabella 8'!H9)</f>
        <v>0.62960636515912893</v>
      </c>
      <c r="L9" s="194">
        <f>+'Tabella 9'!F9/'Tabella 9'!E9</f>
        <v>0.77724983817468773</v>
      </c>
      <c r="M9" s="231">
        <f>+'Tabella 9'!I9/'Tabella 9'!H9</f>
        <v>3774.7835085086745</v>
      </c>
      <c r="N9" s="226">
        <f>+'Tabella 9'!H9/('Tabella 9'!H9+'Tabella 9'!J9)</f>
        <v>0.71311013574617788</v>
      </c>
      <c r="O9" s="184">
        <f>+'Tabella 9'!K9/'Tabella 9'!J9</f>
        <v>14092.533189199894</v>
      </c>
      <c r="P9" s="74"/>
      <c r="Q9" s="74"/>
      <c r="R9" s="74"/>
      <c r="S9" s="74"/>
      <c r="T9" s="74"/>
      <c r="U9" s="74"/>
      <c r="V9" s="74"/>
    </row>
    <row r="10" spans="1:22" ht="15.75" x14ac:dyDescent="0.25">
      <c r="A10" s="163" t="s">
        <v>196</v>
      </c>
      <c r="B10" s="188">
        <f>+'Tabella 9'!B10/'Tabella 9'!J10</f>
        <v>8.6255041886441203E-2</v>
      </c>
      <c r="C10" s="188">
        <f>+'Tabella 9'!E10/'Tabella 9'!K10</f>
        <v>0.20973527219380025</v>
      </c>
      <c r="D10" s="189">
        <f>+'Tabella 9'!E10/'Tabella 9'!B10</f>
        <v>40860.455035971223</v>
      </c>
      <c r="E10" s="188">
        <f>+('Tabella 8'!B10+'Tabella 8'!D10+'Tabella 8'!F10+'Tabella 8'!H10)/(('Tabella 8'!B10+'Tabella 8'!D10+'Tabella 8'!F10+'Tabella 8'!H10)+'Tabella 9'!B10)</f>
        <v>0.30716510903426791</v>
      </c>
      <c r="F10" s="188">
        <f>+('Tabella 8'!C10+'Tabella 8'!G10+'Tabella 8'!J10)/(('Tabella 8'!C10+'Tabella 8'!G10+'Tabella 8'!J10)+'Tabella 9'!E10)</f>
        <v>0.18320082669302082</v>
      </c>
      <c r="G10" s="188">
        <f>+'Tabella 9'!B10/'Tabella 9'!$B$31</f>
        <v>5.13905962603174E-3</v>
      </c>
      <c r="H10" s="188">
        <f>+'Tabella 9'!E10/'Tabella 9'!$E$31</f>
        <v>9.2704495194896562E-3</v>
      </c>
      <c r="I10" s="188">
        <f>+('Tabella 9'!B10-'Tabella 7'!B10)/'Tabella 7'!B10</f>
        <v>0.12778904665314403</v>
      </c>
      <c r="J10" s="188">
        <f>+('Tabella 9'!E10-'Tabella 7'!C10)/'Tabella 7'!C10</f>
        <v>3.1335636174935642E-2</v>
      </c>
      <c r="K10" s="188">
        <f>+('Tabella 8'!F10+'Tabella 8'!B10)/('Tabella 8'!B10+'Tabella 8'!D10+'Tabella 8'!F10+'Tabella 8'!H10)</f>
        <v>0.69776876267748478</v>
      </c>
      <c r="L10" s="194">
        <f>+'Tabella 9'!F10/'Tabella 9'!E10</f>
        <v>0.81680474335949438</v>
      </c>
      <c r="M10" s="231">
        <f>+'Tabella 9'!I10/'Tabella 9'!H10</f>
        <v>4204.7850822706187</v>
      </c>
      <c r="N10" s="226">
        <f>+'Tabella 9'!H10/('Tabella 9'!H10+'Tabella 9'!J10)</f>
        <v>0.75366389605426576</v>
      </c>
      <c r="O10" s="184">
        <f>+'Tabella 9'!K10/'Tabella 9'!J10</f>
        <v>16804.137061743717</v>
      </c>
      <c r="P10" s="74"/>
      <c r="Q10" s="74"/>
      <c r="R10" s="74"/>
      <c r="S10" s="74"/>
      <c r="T10" s="74"/>
      <c r="U10" s="74"/>
      <c r="V10" s="74"/>
    </row>
    <row r="11" spans="1:22" ht="15.75" x14ac:dyDescent="0.25">
      <c r="A11" s="163" t="s">
        <v>197</v>
      </c>
      <c r="B11" s="188">
        <f>+'Tabella 9'!B11/'Tabella 9'!J11</f>
        <v>9.5260448703421929E-2</v>
      </c>
      <c r="C11" s="188">
        <f>+'Tabella 9'!E11/'Tabella 9'!K11</f>
        <v>0.18279055177265624</v>
      </c>
      <c r="D11" s="189">
        <f>+'Tabella 9'!E11/'Tabella 9'!B11</f>
        <v>37421.663891248936</v>
      </c>
      <c r="E11" s="188">
        <f>+('Tabella 8'!B11+'Tabella 8'!D11+'Tabella 8'!F11+'Tabella 8'!H11)/(('Tabella 8'!B11+'Tabella 8'!D11+'Tabella 8'!F11+'Tabella 8'!H11)+'Tabella 9'!B11)</f>
        <v>0.36590884602952267</v>
      </c>
      <c r="F11" s="188">
        <f>+('Tabella 8'!C11+'Tabella 8'!G11+'Tabella 8'!J11)/(('Tabella 8'!C11+'Tabella 8'!G11+'Tabella 8'!J11)+'Tabella 9'!E11)</f>
        <v>0.18846115548883477</v>
      </c>
      <c r="G11" s="188">
        <f>+'Tabella 9'!B11/'Tabella 9'!$B$31</f>
        <v>2.7197271492083445E-2</v>
      </c>
      <c r="H11" s="188">
        <f>+'Tabella 9'!E11/'Tabella 9'!$E$31</f>
        <v>4.493268471130208E-2</v>
      </c>
      <c r="I11" s="188">
        <f>+('Tabella 9'!B11-'Tabella 7'!B11)/'Tabella 7'!B11</f>
        <v>-7.4394463667820071E-2</v>
      </c>
      <c r="J11" s="188">
        <f>+('Tabella 9'!E11-'Tabella 7'!C11)/'Tabella 7'!C11</f>
        <v>-5.2632911142356985E-2</v>
      </c>
      <c r="K11" s="188">
        <f>+('Tabella 8'!F11+'Tabella 8'!B11)/('Tabella 8'!B11+'Tabella 8'!D11+'Tabella 8'!F11+'Tabella 8'!H11)</f>
        <v>0.69729093050647817</v>
      </c>
      <c r="L11" s="194">
        <f>+'Tabella 9'!F11/'Tabella 9'!E11</f>
        <v>0.86917067180092034</v>
      </c>
      <c r="M11" s="231">
        <f>+'Tabella 9'!I11/'Tabella 9'!H11</f>
        <v>4851.5394944934869</v>
      </c>
      <c r="N11" s="226">
        <f>+'Tabella 9'!H11/('Tabella 9'!H11+'Tabella 9'!J11)</f>
        <v>0.73785447864111042</v>
      </c>
      <c r="O11" s="184">
        <f>+'Tabella 9'!K11/'Tabella 9'!J11</f>
        <v>19502.126663213443</v>
      </c>
      <c r="P11" s="74"/>
      <c r="Q11" s="74"/>
      <c r="R11" s="74"/>
      <c r="S11" s="74"/>
      <c r="T11" s="74"/>
      <c r="U11" s="74"/>
      <c r="V11" s="74"/>
    </row>
    <row r="12" spans="1:22" ht="15.75" x14ac:dyDescent="0.25">
      <c r="A12" s="163" t="s">
        <v>198</v>
      </c>
      <c r="B12" s="188">
        <f>+'Tabella 9'!B12/'Tabella 9'!J12</f>
        <v>0.12347914252607184</v>
      </c>
      <c r="C12" s="188">
        <f>+'Tabella 9'!E12/'Tabella 9'!K12</f>
        <v>0.18383406320520695</v>
      </c>
      <c r="D12" s="189">
        <f>+'Tabella 9'!E12/'Tabella 9'!B12</f>
        <v>29151.599999999999</v>
      </c>
      <c r="E12" s="188">
        <f>+('Tabella 8'!B12+'Tabella 8'!D12+'Tabella 8'!F12+'Tabella 8'!H12)/(('Tabella 8'!B12+'Tabella 8'!D12+'Tabella 8'!F12+'Tabella 8'!H12)+'Tabella 9'!B12)</f>
        <v>0.33528265107212474</v>
      </c>
      <c r="F12" s="188">
        <f>+('Tabella 8'!C12+'Tabella 8'!G12+'Tabella 8'!J12)/(('Tabella 8'!C12+'Tabella 8'!G12+'Tabella 8'!J12)+'Tabella 9'!E12)</f>
        <v>0.236979759656232</v>
      </c>
      <c r="G12" s="188">
        <f>+'Tabella 9'!B12/'Tabella 9'!$B$31</f>
        <v>7.8795833294821194E-3</v>
      </c>
      <c r="H12" s="188">
        <f>+'Tabella 9'!E12/'Tabella 9'!$E$31</f>
        <v>1.014097207718833E-2</v>
      </c>
      <c r="I12" s="188">
        <f>+('Tabella 9'!B12-'Tabella 7'!B12)/'Tabella 7'!B12</f>
        <v>-7.0844686648501368E-2</v>
      </c>
      <c r="J12" s="188">
        <f>+('Tabella 9'!E12-'Tabella 7'!C12)/'Tabella 7'!C12</f>
        <v>-0.16736432577336852</v>
      </c>
      <c r="K12" s="188">
        <f>+('Tabella 8'!F12+'Tabella 8'!B12)/('Tabella 8'!B12+'Tabella 8'!D12+'Tabella 8'!F12+'Tabella 8'!H12)</f>
        <v>0.6581395348837209</v>
      </c>
      <c r="L12" s="194">
        <f>+'Tabella 9'!F12/'Tabella 9'!E12</f>
        <v>0.82661909494542818</v>
      </c>
      <c r="M12" s="231">
        <f>+'Tabella 9'!I12/'Tabella 9'!H12</f>
        <v>4411.5181837572654</v>
      </c>
      <c r="N12" s="226">
        <f>+'Tabella 9'!H12/('Tabella 9'!H12+'Tabella 9'!J12)</f>
        <v>0.73091164204700476</v>
      </c>
      <c r="O12" s="184">
        <f>+'Tabella 9'!K12/'Tabella 9'!J12</f>
        <v>19580.781213789109</v>
      </c>
      <c r="P12" s="74"/>
      <c r="Q12" s="74"/>
      <c r="R12" s="74"/>
      <c r="S12" s="74"/>
      <c r="T12" s="74"/>
      <c r="U12" s="74"/>
      <c r="V12" s="74"/>
    </row>
    <row r="13" spans="1:22" ht="15.75" x14ac:dyDescent="0.25">
      <c r="A13" s="163" t="s">
        <v>230</v>
      </c>
      <c r="B13" s="188">
        <f>+'Tabella 9'!B13/'Tabella 9'!J13</f>
        <v>0.12916666666666668</v>
      </c>
      <c r="C13" s="188">
        <f>+'Tabella 9'!E13/'Tabella 9'!K13</f>
        <v>0.18996909461036868</v>
      </c>
      <c r="D13" s="189">
        <f>+'Tabella 9'!E13/'Tabella 9'!B13</f>
        <v>29732.056451612902</v>
      </c>
      <c r="E13" s="188">
        <f>+('Tabella 8'!B13+'Tabella 8'!D13+'Tabella 8'!F13+'Tabella 8'!H13)/(('Tabella 8'!B13+'Tabella 8'!D13+'Tabella 8'!F13+'Tabella 8'!H13)+'Tabella 9'!B13)</f>
        <v>0.3783989062737354</v>
      </c>
      <c r="F13" s="188">
        <f>+('Tabella 8'!C13+'Tabella 8'!G13+'Tabella 8'!J13)/(('Tabella 8'!C13+'Tabella 8'!G13+'Tabella 8'!J13)+'Tabella 9'!E13)</f>
        <v>0.20264681627100856</v>
      </c>
      <c r="G13" s="188">
        <f>+'Tabella 9'!B13/'Tabella 9'!$B$31</f>
        <v>3.7821999981514177E-2</v>
      </c>
      <c r="H13" s="188">
        <f>+'Tabella 9'!E13/'Tabella 9'!$E$31</f>
        <v>4.9645898698916328E-2</v>
      </c>
      <c r="I13" s="188">
        <f>+('Tabella 9'!B13-'Tabella 7'!B13)/'Tabella 7'!B13</f>
        <v>-8.3230648594152565E-2</v>
      </c>
      <c r="J13" s="188">
        <f>+('Tabella 9'!E13-'Tabella 7'!C13)/'Tabella 7'!C13</f>
        <v>-6.5309136327421177E-2</v>
      </c>
      <c r="K13" s="188">
        <f>+('Tabella 8'!F13+'Tabella 8'!B13)/('Tabella 8'!B13+'Tabella 8'!D13+'Tabella 8'!F13+'Tabella 8'!H13)</f>
        <v>0.65656362906463273</v>
      </c>
      <c r="L13" s="194">
        <f>+'Tabella 9'!F13/'Tabella 9'!E13</f>
        <v>0.78328803423703441</v>
      </c>
      <c r="M13" s="231">
        <f>+'Tabella 9'!I13/'Tabella 9'!H13</f>
        <v>4849.5536726027549</v>
      </c>
      <c r="N13" s="226">
        <f>+'Tabella 9'!H13/('Tabella 9'!H13+'Tabella 9'!J13)</f>
        <v>0.73700595223270993</v>
      </c>
      <c r="O13" s="184">
        <f>+'Tabella 9'!K13/'Tabella 9'!J13</f>
        <v>20215.870549242423</v>
      </c>
      <c r="P13" s="74"/>
      <c r="Q13" s="74"/>
      <c r="R13" s="74"/>
      <c r="S13" s="74"/>
      <c r="T13" s="74"/>
      <c r="U13" s="74"/>
      <c r="V13" s="74"/>
    </row>
    <row r="14" spans="1:22" ht="15.75" x14ac:dyDescent="0.25">
      <c r="A14" s="163" t="s">
        <v>200</v>
      </c>
      <c r="B14" s="188">
        <f>+'Tabella 9'!B14/'Tabella 9'!J14</f>
        <v>0.13171552812456164</v>
      </c>
      <c r="C14" s="188">
        <f>+'Tabella 9'!E14/'Tabella 9'!K14</f>
        <v>0.22345059988044752</v>
      </c>
      <c r="D14" s="189">
        <f>+'Tabella 9'!E14/'Tabella 9'!B14</f>
        <v>37790.280440184593</v>
      </c>
      <c r="E14" s="188">
        <f>+('Tabella 8'!B14+'Tabella 8'!D14+'Tabella 8'!F14+'Tabella 8'!H14)/(('Tabella 8'!B14+'Tabella 8'!D14+'Tabella 8'!F14+'Tabella 8'!H14)+'Tabella 9'!B14)</f>
        <v>0.38747553816046965</v>
      </c>
      <c r="F14" s="188">
        <f>+('Tabella 8'!C14+'Tabella 8'!G14+'Tabella 8'!J14)/(('Tabella 8'!C14+'Tabella 8'!G14+'Tabella 8'!J14)+'Tabella 9'!E14)</f>
        <v>0.19278899360608009</v>
      </c>
      <c r="G14" s="188">
        <f>+'Tabella 9'!B14/'Tabella 9'!$B$31</f>
        <v>1.3018642955513859E-2</v>
      </c>
      <c r="H14" s="188">
        <f>+'Tabella 9'!E14/'Tabella 9'!$E$31</f>
        <v>2.1719997411266484E-2</v>
      </c>
      <c r="I14" s="188">
        <f>+('Tabella 9'!B14-'Tabella 7'!B14)/'Tabella 7'!B14</f>
        <v>-9.7404677987824415E-2</v>
      </c>
      <c r="J14" s="188">
        <f>+('Tabella 9'!E14-'Tabella 7'!C14)/'Tabella 7'!C14</f>
        <v>-0.11285953427484335</v>
      </c>
      <c r="K14" s="188">
        <f>+('Tabella 8'!F14+'Tabella 8'!B14)/('Tabella 8'!B14+'Tabella 8'!D14+'Tabella 8'!F14+'Tabella 8'!H14)</f>
        <v>0.66049382716049387</v>
      </c>
      <c r="L14" s="194">
        <f>+'Tabella 9'!F14/'Tabella 9'!E14</f>
        <v>0.81614359540095827</v>
      </c>
      <c r="M14" s="231">
        <f>+'Tabella 9'!I14/'Tabella 9'!H14</f>
        <v>5502.5842122639051</v>
      </c>
      <c r="N14" s="226">
        <f>+'Tabella 9'!H14/('Tabella 9'!H14+'Tabella 9'!J14)</f>
        <v>0.72906584914743211</v>
      </c>
      <c r="O14" s="184">
        <f>+'Tabella 9'!K14/'Tabella 9'!J14</f>
        <v>22275.915789965868</v>
      </c>
      <c r="P14" s="74"/>
      <c r="Q14" s="74"/>
      <c r="R14" s="74"/>
      <c r="S14" s="74"/>
      <c r="T14" s="74"/>
      <c r="U14" s="74"/>
      <c r="V14" s="74"/>
    </row>
    <row r="15" spans="1:22" ht="15.75" x14ac:dyDescent="0.25">
      <c r="A15" s="163" t="s">
        <v>201</v>
      </c>
      <c r="B15" s="188">
        <f>+'Tabella 9'!B15/'Tabella 9'!J15</f>
        <v>0.14062289788779767</v>
      </c>
      <c r="C15" s="188">
        <f>+'Tabella 9'!E15/'Tabella 9'!K15</f>
        <v>0.21105415133640676</v>
      </c>
      <c r="D15" s="189">
        <f>+'Tabella 9'!E15/'Tabella 9'!B15</f>
        <v>25671.21884716575</v>
      </c>
      <c r="E15" s="188">
        <f>+('Tabella 8'!B15+'Tabella 8'!D15+'Tabella 8'!F15+'Tabella 8'!H15)/(('Tabella 8'!B15+'Tabella 8'!D15+'Tabella 8'!F15+'Tabella 8'!H15)+'Tabella 9'!B15)</f>
        <v>0.3725048776827255</v>
      </c>
      <c r="F15" s="188">
        <f>+('Tabella 8'!C15+'Tabella 8'!G15+'Tabella 8'!J15)/(('Tabella 8'!C15+'Tabella 8'!G15+'Tabella 8'!J15)+'Tabella 9'!E15)</f>
        <v>0.1994052894469403</v>
      </c>
      <c r="G15" s="188">
        <f>+'Tabella 9'!B15/'Tabella 9'!$B$31</f>
        <v>3.8644619238199111E-2</v>
      </c>
      <c r="H15" s="188">
        <f>+'Tabella 9'!E15/'Tabella 9'!$E$31</f>
        <v>4.3797513953147543E-2</v>
      </c>
      <c r="I15" s="188">
        <f>+('Tabella 9'!B15-'Tabella 7'!B15)/'Tabella 7'!B15</f>
        <v>-7.4385654195262343E-2</v>
      </c>
      <c r="J15" s="188">
        <f>+('Tabella 9'!E15-'Tabella 7'!C15)/'Tabella 7'!C15</f>
        <v>-0.1026368246138411</v>
      </c>
      <c r="K15" s="188">
        <f>+('Tabella 8'!F15+'Tabella 8'!B15)/('Tabella 8'!B15+'Tabella 8'!D15+'Tabella 8'!F15+'Tabella 8'!H15)</f>
        <v>0.65934730056406121</v>
      </c>
      <c r="L15" s="194">
        <f>+'Tabella 9'!F15/'Tabella 9'!E15</f>
        <v>0.76178452345421566</v>
      </c>
      <c r="M15" s="231">
        <f>+'Tabella 9'!I15/'Tabella 9'!H15</f>
        <v>4762.571600979898</v>
      </c>
      <c r="N15" s="226">
        <f>+'Tabella 9'!H15/('Tabella 9'!H15+'Tabella 9'!J15)</f>
        <v>0.73689892572075821</v>
      </c>
      <c r="O15" s="184">
        <f>+'Tabella 9'!K15/'Tabella 9'!J15</f>
        <v>17104.431084353557</v>
      </c>
      <c r="P15" s="74"/>
      <c r="Q15" s="74"/>
      <c r="R15" s="74"/>
      <c r="S15" s="74"/>
      <c r="T15" s="74"/>
      <c r="U15" s="74"/>
      <c r="V15" s="74"/>
    </row>
    <row r="16" spans="1:22" ht="15.75" x14ac:dyDescent="0.25">
      <c r="A16" s="163" t="s">
        <v>202</v>
      </c>
      <c r="B16" s="188">
        <f>+'Tabella 9'!B16/'Tabella 9'!J16</f>
        <v>0.19866186309830158</v>
      </c>
      <c r="C16" s="188">
        <f>+'Tabella 9'!E16/'Tabella 9'!K16</f>
        <v>0.29102931379102132</v>
      </c>
      <c r="D16" s="189">
        <f>+'Tabella 9'!E16/'Tabella 9'!B16</f>
        <v>26677.064396743153</v>
      </c>
      <c r="E16" s="188">
        <f>+('Tabella 8'!B16+'Tabella 8'!D16+'Tabella 8'!F16+'Tabella 8'!H16)/(('Tabella 8'!B16+'Tabella 8'!D16+'Tabella 8'!F16+'Tabella 8'!H16)+'Tabella 9'!B16)</f>
        <v>0.37956371986222731</v>
      </c>
      <c r="F16" s="188">
        <f>+('Tabella 8'!C16+'Tabella 8'!G16+'Tabella 8'!J16)/(('Tabella 8'!C16+'Tabella 8'!G16+'Tabella 8'!J16)+'Tabella 9'!E16)</f>
        <v>0.17352676123627903</v>
      </c>
      <c r="G16" s="188">
        <f>+'Tabella 9'!B16/'Tabella 9'!$B$31</f>
        <v>1.2487175458217412E-2</v>
      </c>
      <c r="H16" s="188">
        <f>+'Tabella 9'!E16/'Tabella 9'!$E$31</f>
        <v>1.4706732366533004E-2</v>
      </c>
      <c r="I16" s="188">
        <f>+('Tabella 9'!B16-'Tabella 7'!B16)/'Tabella 7'!B16</f>
        <v>-0.10470510271703115</v>
      </c>
      <c r="J16" s="188">
        <f>+('Tabella 9'!E16-'Tabella 7'!C16)/'Tabella 7'!C16</f>
        <v>1.3774501934337281E-3</v>
      </c>
      <c r="K16" s="188">
        <f>+('Tabella 8'!F16+'Tabella 8'!B16)/('Tabella 8'!B16+'Tabella 8'!D16+'Tabella 8'!F16+'Tabella 8'!H16)</f>
        <v>0.73623714458560197</v>
      </c>
      <c r="L16" s="194">
        <f>+'Tabella 9'!F16/'Tabella 9'!E16</f>
        <v>0.7989334645257028</v>
      </c>
      <c r="M16" s="231">
        <f>+'Tabella 9'!I16/'Tabella 9'!H16</f>
        <v>4931.3723590150912</v>
      </c>
      <c r="N16" s="226">
        <f>+'Tabella 9'!H16/('Tabella 9'!H16+'Tabella 9'!J16)</f>
        <v>0.73523972669404913</v>
      </c>
      <c r="O16" s="184">
        <f>+'Tabella 9'!K16/'Tabella 9'!J16</f>
        <v>18210.245717226673</v>
      </c>
      <c r="P16" s="74"/>
      <c r="Q16" s="74"/>
      <c r="R16" s="74"/>
      <c r="S16" s="74"/>
      <c r="T16" s="74"/>
      <c r="U16" s="74"/>
      <c r="V16" s="74"/>
    </row>
    <row r="17" spans="1:22" ht="15.75" x14ac:dyDescent="0.25">
      <c r="A17" s="163" t="s">
        <v>203</v>
      </c>
      <c r="B17" s="188">
        <f>+'Tabella 9'!B17/'Tabella 9'!J17</f>
        <v>0.20227875333146064</v>
      </c>
      <c r="C17" s="188">
        <f>+'Tabella 9'!E17/'Tabella 9'!K17</f>
        <v>0.29688360679706849</v>
      </c>
      <c r="D17" s="189">
        <f>+'Tabella 9'!E17/'Tabella 9'!B17</f>
        <v>24321.893307139955</v>
      </c>
      <c r="E17" s="188">
        <f>+('Tabella 8'!B17+'Tabella 8'!D17+'Tabella 8'!F17+'Tabella 8'!H17)/(('Tabella 8'!B17+'Tabella 8'!D17+'Tabella 8'!F17+'Tabella 8'!H17)+'Tabella 9'!B17)</f>
        <v>0.36480206540447502</v>
      </c>
      <c r="F17" s="188">
        <f>+('Tabella 8'!C17+'Tabella 8'!G17+'Tabella 8'!J17)/(('Tabella 8'!C17+'Tabella 8'!G17+'Tabella 8'!J17)+'Tabella 9'!E17)</f>
        <v>0.15617552671485715</v>
      </c>
      <c r="G17" s="188">
        <f>+'Tabella 9'!B17/'Tabella 9'!$B$31</f>
        <v>0.13644388165374199</v>
      </c>
      <c r="H17" s="188">
        <f>+'Tabella 9'!E17/'Tabella 9'!$E$31</f>
        <v>0.14650936398650372</v>
      </c>
      <c r="I17" s="188">
        <f>+('Tabella 9'!B17-'Tabella 7'!B17)/'Tabella 7'!B17</f>
        <v>-6.0463340122199595E-2</v>
      </c>
      <c r="J17" s="188">
        <f>+('Tabella 9'!E17-'Tabella 7'!C17)/'Tabella 7'!C17</f>
        <v>-4.324198358544009E-2</v>
      </c>
      <c r="K17" s="188">
        <f>+('Tabella 8'!F17+'Tabella 8'!B17)/('Tabella 8'!B17+'Tabella 8'!D17+'Tabella 8'!F17+'Tabella 8'!H17)</f>
        <v>0.65445859872611467</v>
      </c>
      <c r="L17" s="194">
        <f>+'Tabella 9'!F17/'Tabella 9'!E17</f>
        <v>0.75127781032647611</v>
      </c>
      <c r="M17" s="231">
        <f>+'Tabella 9'!I17/'Tabella 9'!H17</f>
        <v>4866.0791140357687</v>
      </c>
      <c r="N17" s="226">
        <f>+'Tabella 9'!H17/('Tabella 9'!H17+'Tabella 9'!J17)</f>
        <v>0.65994748601529751</v>
      </c>
      <c r="O17" s="184">
        <f>+'Tabella 9'!K17/'Tabella 9'!J17</f>
        <v>16571.485067519887</v>
      </c>
      <c r="P17" s="74"/>
      <c r="Q17" s="74"/>
      <c r="R17" s="74"/>
      <c r="S17" s="74"/>
      <c r="T17" s="74"/>
      <c r="U17" s="74"/>
      <c r="V17" s="74"/>
    </row>
    <row r="18" spans="1:22" ht="15.75" x14ac:dyDescent="0.25">
      <c r="A18" s="164" t="s">
        <v>204</v>
      </c>
      <c r="B18" s="188">
        <f>+'Tabella 9'!B18/'Tabella 9'!J18</f>
        <v>0.18334508393499388</v>
      </c>
      <c r="C18" s="188">
        <f>+'Tabella 9'!E18/'Tabella 9'!K18</f>
        <v>0.28486533189902474</v>
      </c>
      <c r="D18" s="189">
        <f>+'Tabella 9'!E18/'Tabella 9'!B18</f>
        <v>24389.149338006231</v>
      </c>
      <c r="E18" s="188">
        <f>+('Tabella 8'!B18+'Tabella 8'!D18+'Tabella 8'!F18+'Tabella 8'!H18)/(('Tabella 8'!B18+'Tabella 8'!D18+'Tabella 8'!F18+'Tabella 8'!H18)+'Tabella 9'!B18)</f>
        <v>0.37135862913096696</v>
      </c>
      <c r="F18" s="188">
        <f>+('Tabella 8'!C18+'Tabella 8'!G18+'Tabella 8'!J18)/(('Tabella 8'!C18+'Tabella 8'!G18+'Tabella 8'!J18)+'Tabella 9'!E18)</f>
        <v>0.15536889069632526</v>
      </c>
      <c r="G18" s="188">
        <f>+'Tabella 9'!B18/'Tabella 9'!$B$31</f>
        <v>9.494320229963675E-2</v>
      </c>
      <c r="H18" s="188">
        <f>+'Tabella 9'!E18/'Tabella 9'!$E$31</f>
        <v>0.10222908335911852</v>
      </c>
      <c r="I18" s="188">
        <f>+('Tabella 9'!B18-'Tabella 7'!B18)/'Tabella 7'!B18</f>
        <v>-5.9771167048054921E-2</v>
      </c>
      <c r="J18" s="188">
        <f>+('Tabella 9'!E18-'Tabella 7'!C18)/'Tabella 7'!C18</f>
        <v>-5.4893176148478884E-2</v>
      </c>
      <c r="K18" s="188">
        <f>+('Tabella 8'!F18+'Tabella 8'!B18)/('Tabella 8'!B18+'Tabella 8'!D18+'Tabella 8'!F18+'Tabella 8'!H18)</f>
        <v>0.63612392880685564</v>
      </c>
      <c r="L18" s="194">
        <f>+'Tabella 9'!F18/'Tabella 9'!E18</f>
        <v>0.75084532965132122</v>
      </c>
      <c r="M18" s="231">
        <f>+'Tabella 9'!I18/'Tabella 9'!H18</f>
        <v>4663.4580126591381</v>
      </c>
      <c r="N18" s="226">
        <f>+'Tabella 9'!H18/('Tabella 9'!H18+'Tabella 9'!J18)</f>
        <v>0.6650184305483724</v>
      </c>
      <c r="O18" s="184">
        <f>+'Tabella 9'!K18/'Tabella 9'!J18</f>
        <v>15697.349349849623</v>
      </c>
      <c r="P18" s="74"/>
      <c r="Q18" s="74"/>
      <c r="R18" s="74"/>
      <c r="S18" s="74"/>
      <c r="T18" s="74"/>
      <c r="U18" s="74"/>
      <c r="V18" s="74"/>
    </row>
    <row r="19" spans="1:22" ht="15.75" x14ac:dyDescent="0.25">
      <c r="A19" s="163" t="s">
        <v>205</v>
      </c>
      <c r="B19" s="188">
        <f>+'Tabella 9'!B19/'Tabella 9'!J19</f>
        <v>0.41697295003922069</v>
      </c>
      <c r="C19" s="188">
        <f>+'Tabella 9'!E19/'Tabella 9'!K19</f>
        <v>0.45658503084889895</v>
      </c>
      <c r="D19" s="189">
        <f>+'Tabella 9'!E19/'Tabella 9'!B19</f>
        <v>13716.743800283957</v>
      </c>
      <c r="E19" s="188">
        <f>+('Tabella 8'!B19+'Tabella 8'!D19+'Tabella 8'!F19+'Tabella 8'!H19)/(('Tabella 8'!B19+'Tabella 8'!D19+'Tabella 8'!F19+'Tabella 8'!H19)+'Tabella 9'!B19)</f>
        <v>0.36516043744742216</v>
      </c>
      <c r="F19" s="188">
        <f>+('Tabella 8'!C19+'Tabella 8'!G19+'Tabella 8'!J19)/(('Tabella 8'!C19+'Tabella 8'!G19+'Tabella 8'!J19)+'Tabella 9'!E19)</f>
        <v>0.18109432778294962</v>
      </c>
      <c r="G19" s="188">
        <f>+'Tabella 9'!B19/'Tabella 9'!$B$31</f>
        <v>0.39060550323039811</v>
      </c>
      <c r="H19" s="188">
        <f>+'Tabella 9'!E19/'Tabella 9'!$E$31</f>
        <v>0.23653930844067386</v>
      </c>
      <c r="I19" s="188">
        <f>+('Tabella 9'!B19-'Tabella 7'!B19)/'Tabella 7'!B19</f>
        <v>4.9717086105258179E-4</v>
      </c>
      <c r="J19" s="188">
        <f>+('Tabella 9'!E19-'Tabella 7'!C19)/'Tabella 7'!C19</f>
        <v>-2.6302490462792323E-2</v>
      </c>
      <c r="K19" s="188">
        <f>+('Tabella 8'!F19+'Tabella 8'!B19)/('Tabella 8'!B19+'Tabella 8'!D19+'Tabella 8'!F19+'Tabella 8'!H19)</f>
        <v>0.68520651637321051</v>
      </c>
      <c r="L19" s="194">
        <f>+'Tabella 9'!F19/'Tabella 9'!E19</f>
        <v>0.67132915491739442</v>
      </c>
      <c r="M19" s="231">
        <f>+'Tabella 9'!I19/'Tabella 9'!H19</f>
        <v>4848.8296764100669</v>
      </c>
      <c r="N19" s="226">
        <f>+'Tabella 9'!H19/('Tabella 9'!H19+'Tabella 9'!J19)</f>
        <v>0.52607866151047677</v>
      </c>
      <c r="O19" s="184">
        <f>+'Tabella 9'!K19/'Tabella 9'!J19</f>
        <v>12526.716254150242</v>
      </c>
      <c r="P19" s="74"/>
      <c r="Q19" s="74"/>
      <c r="R19" s="74"/>
      <c r="S19" s="74"/>
      <c r="T19" s="74"/>
      <c r="U19" s="74"/>
      <c r="V19" s="74"/>
    </row>
    <row r="20" spans="1:22" ht="15.75" x14ac:dyDescent="0.25">
      <c r="A20" s="164" t="s">
        <v>206</v>
      </c>
      <c r="B20" s="188">
        <f>+'Tabella 9'!B20/'Tabella 9'!J20</f>
        <v>0.44232320516267815</v>
      </c>
      <c r="C20" s="188">
        <f>+'Tabella 9'!E20/'Tabella 9'!K20</f>
        <v>0.48753789907385864</v>
      </c>
      <c r="D20" s="189">
        <f>+'Tabella 9'!E20/'Tabella 9'!B20</f>
        <v>11951.401555515824</v>
      </c>
      <c r="E20" s="188">
        <f>+('Tabella 8'!B20+'Tabella 8'!D20+'Tabella 8'!F20+'Tabella 8'!H20)/(('Tabella 8'!B20+'Tabella 8'!D20+'Tabella 8'!F20+'Tabella 8'!H20)+'Tabella 9'!B20)</f>
        <v>0.3523322062161286</v>
      </c>
      <c r="F20" s="188">
        <f>+('Tabella 8'!C20+'Tabella 8'!G20+'Tabella 8'!J20)/(('Tabella 8'!C20+'Tabella 8'!G20+'Tabella 8'!J20)+'Tabella 9'!E20)</f>
        <v>0.17482426997124639</v>
      </c>
      <c r="G20" s="188">
        <f>+'Tabella 9'!B20/'Tabella 9'!$B$31</f>
        <v>0.25847806194600292</v>
      </c>
      <c r="H20" s="188">
        <f>+'Tabella 9'!E20/'Tabella 9'!$E$31</f>
        <v>0.13638181480121012</v>
      </c>
      <c r="I20" s="188">
        <f>+('Tabella 9'!B20-'Tabella 7'!B20)/'Tabella 7'!B20</f>
        <v>4.5260246416897161E-3</v>
      </c>
      <c r="J20" s="188">
        <f>+('Tabella 9'!E20-'Tabella 7'!C20)/'Tabella 7'!C20</f>
        <v>-2.7831995864129409E-2</v>
      </c>
      <c r="K20" s="188">
        <f>+('Tabella 8'!F20+'Tabella 8'!B20)/('Tabella 8'!B20+'Tabella 8'!D20+'Tabella 8'!F20+'Tabella 8'!H20)</f>
        <v>0.67021626240715182</v>
      </c>
      <c r="L20" s="194">
        <f>+'Tabella 9'!F20/'Tabella 9'!E20</f>
        <v>0.63576974901403882</v>
      </c>
      <c r="M20" s="231">
        <f>+'Tabella 9'!I20/'Tabella 9'!H20</f>
        <v>4637.9811878231621</v>
      </c>
      <c r="N20" s="226">
        <f>+'Tabella 9'!H20/('Tabella 9'!H20+'Tabella 9'!J20)</f>
        <v>0.50160029010185092</v>
      </c>
      <c r="O20" s="184">
        <f>+'Tabella 9'!K20/'Tabella 9'!J20</f>
        <v>10843.018055138162</v>
      </c>
      <c r="P20" s="74"/>
      <c r="Q20" s="74"/>
      <c r="R20" s="74"/>
      <c r="S20" s="74"/>
      <c r="T20" s="74"/>
      <c r="U20" s="74"/>
      <c r="V20" s="74"/>
    </row>
    <row r="21" spans="1:22" ht="15.75" x14ac:dyDescent="0.25">
      <c r="A21" s="164" t="s">
        <v>207</v>
      </c>
      <c r="B21" s="188">
        <f>+'Tabella 9'!B21/'Tabella 9'!J21</f>
        <v>0.30365950401821129</v>
      </c>
      <c r="C21" s="188">
        <f>+'Tabella 9'!E21/'Tabella 9'!K21</f>
        <v>0.40392835232095903</v>
      </c>
      <c r="D21" s="189">
        <f>+'Tabella 9'!E21/'Tabella 9'!B21</f>
        <v>21671.361994547933</v>
      </c>
      <c r="E21" s="188">
        <f>+('Tabella 8'!B21+'Tabella 8'!D21+'Tabella 8'!F21+'Tabella 8'!H21)/(('Tabella 8'!B21+'Tabella 8'!D21+'Tabella 8'!F21+'Tabella 8'!H21)+'Tabella 9'!B21)</f>
        <v>0.41505547804132614</v>
      </c>
      <c r="F21" s="188">
        <f>+('Tabella 8'!C21+'Tabella 8'!G21+'Tabella 8'!J21)/(('Tabella 8'!C21+'Tabella 8'!G21+'Tabella 8'!J21)+'Tabella 9'!E21)</f>
        <v>0.17776463237038939</v>
      </c>
      <c r="G21" s="188">
        <f>+'Tabella 9'!B21/'Tabella 9'!$B$31</f>
        <v>4.0687303010416766E-2</v>
      </c>
      <c r="H21" s="188">
        <f>+'Tabella 9'!E21/'Tabella 9'!$E$31</f>
        <v>3.8927727172077056E-2</v>
      </c>
      <c r="I21" s="188">
        <f>+('Tabella 9'!B21-'Tabella 7'!B21)/'Tabella 7'!B21</f>
        <v>-3.0503248540909592E-2</v>
      </c>
      <c r="J21" s="188">
        <f>+('Tabella 9'!E21-'Tabella 7'!C21)/'Tabella 7'!C21</f>
        <v>-4.4331863126067766E-2</v>
      </c>
      <c r="K21" s="188">
        <f>+('Tabella 8'!F21+'Tabella 8'!B21)/('Tabella 8'!B21+'Tabella 8'!D21+'Tabella 8'!F21+'Tabella 8'!H21)</f>
        <v>0.68576916920121656</v>
      </c>
      <c r="L21" s="194">
        <f>+'Tabella 9'!F21/'Tabella 9'!E21</f>
        <v>0.7245743828977278</v>
      </c>
      <c r="M21" s="231">
        <f>+'Tabella 9'!I21/'Tabella 9'!H21</f>
        <v>5136.2253573188764</v>
      </c>
      <c r="N21" s="226">
        <f>+'Tabella 9'!H21/('Tabella 9'!H21+'Tabella 9'!J21)</f>
        <v>0.58327224641743203</v>
      </c>
      <c r="O21" s="184">
        <f>+'Tabella 9'!K21/'Tabella 9'!J21</f>
        <v>16291.787879833064</v>
      </c>
      <c r="P21" s="74"/>
      <c r="Q21" s="74"/>
      <c r="R21" s="74"/>
      <c r="S21" s="74"/>
      <c r="T21" s="74"/>
      <c r="U21" s="74"/>
      <c r="V21" s="74"/>
    </row>
    <row r="22" spans="1:22" ht="15.75" x14ac:dyDescent="0.25">
      <c r="A22" s="164" t="s">
        <v>208</v>
      </c>
      <c r="B22" s="188">
        <f>+'Tabella 9'!B22/'Tabella 9'!J22</f>
        <v>0.44887056292577987</v>
      </c>
      <c r="C22" s="188">
        <f>+'Tabella 9'!E22/'Tabella 9'!K22</f>
        <v>0.48188436023617714</v>
      </c>
      <c r="D22" s="189">
        <f>+'Tabella 9'!E22/'Tabella 9'!B22</f>
        <v>14621.251537662753</v>
      </c>
      <c r="E22" s="188">
        <f>+('Tabella 8'!B22+'Tabella 8'!D22+'Tabella 8'!F22+'Tabella 8'!H22)/(('Tabella 8'!B22+'Tabella 8'!D22+'Tabella 8'!F22+'Tabella 8'!H22)+'Tabella 9'!B22)</f>
        <v>0.38710467051796732</v>
      </c>
      <c r="F22" s="188">
        <f>+('Tabella 8'!C22+'Tabella 8'!G22+'Tabella 8'!J22)/(('Tabella 8'!C22+'Tabella 8'!G22+'Tabella 8'!J22)+'Tabella 9'!E22)</f>
        <v>0.19666006830551744</v>
      </c>
      <c r="G22" s="188">
        <f>+'Tabella 9'!B22/'Tabella 9'!$B$31</f>
        <v>5.7856013901341145E-2</v>
      </c>
      <c r="H22" s="188">
        <f>+'Tabella 9'!E22/'Tabella 9'!$E$31</f>
        <v>3.734624959404801E-2</v>
      </c>
      <c r="I22" s="188">
        <f>+('Tabella 9'!B22-'Tabella 7'!B22)/'Tabella 7'!B22</f>
        <v>-1.1683903055182758E-2</v>
      </c>
      <c r="J22" s="188">
        <f>+('Tabella 9'!E22-'Tabella 7'!C22)/'Tabella 7'!C22</f>
        <v>1.5933647265434319E-3</v>
      </c>
      <c r="K22" s="188">
        <f>+('Tabella 8'!F22+'Tabella 8'!B22)/('Tabella 8'!B22+'Tabella 8'!D22+'Tabella 8'!F22+'Tabella 8'!H22)</f>
        <v>0.74604780574174778</v>
      </c>
      <c r="L22" s="194">
        <f>+'Tabella 9'!F22/'Tabella 9'!E22</f>
        <v>0.72632632553993415</v>
      </c>
      <c r="M22" s="231">
        <f>+'Tabella 9'!I22/'Tabella 9'!H22</f>
        <v>5146.1846762703817</v>
      </c>
      <c r="N22" s="226">
        <f>+'Tabella 9'!H22/('Tabella 9'!H22+'Tabella 9'!J22)</f>
        <v>0.5310634720470786</v>
      </c>
      <c r="O22" s="184">
        <f>+'Tabella 9'!K22/'Tabella 9'!J22</f>
        <v>13619.552635353173</v>
      </c>
      <c r="P22" s="74"/>
      <c r="Q22" s="74"/>
      <c r="R22" s="74"/>
      <c r="S22" s="74"/>
      <c r="T22" s="74"/>
      <c r="U22" s="74"/>
      <c r="V22" s="74"/>
    </row>
    <row r="23" spans="1:22" ht="15.75" x14ac:dyDescent="0.25">
      <c r="A23" s="163" t="s">
        <v>209</v>
      </c>
      <c r="B23" s="188">
        <f>+'Tabella 9'!B23/'Tabella 9'!J23</f>
        <v>0.1838562645749417</v>
      </c>
      <c r="C23" s="188">
        <f>+'Tabella 9'!E23/'Tabella 9'!K23</f>
        <v>0.27371809892669047</v>
      </c>
      <c r="D23" s="189">
        <f>+'Tabella 9'!E23/'Tabella 9'!B23</f>
        <v>29595.036033439032</v>
      </c>
      <c r="E23" s="188">
        <f>+('Tabella 8'!B23+'Tabella 8'!D23+'Tabella 8'!F23+'Tabella 8'!H23)/(('Tabella 8'!B23+'Tabella 8'!D23+'Tabella 8'!F23+'Tabella 8'!H23)+'Tabella 9'!B23)</f>
        <v>0.40013833650354486</v>
      </c>
      <c r="F23" s="188">
        <f>+('Tabella 8'!C23+'Tabella 8'!G23+'Tabella 8'!J23)/(('Tabella 8'!C23+'Tabella 8'!G23+'Tabella 8'!J23)+'Tabella 9'!E23)</f>
        <v>0.21438269205728788</v>
      </c>
      <c r="G23" s="188">
        <f>+'Tabella 9'!B23/'Tabella 9'!$B$31</f>
        <v>1.603183259235981E-2</v>
      </c>
      <c r="H23" s="188">
        <f>+'Tabella 9'!E23/'Tabella 9'!$E$31</f>
        <v>2.0946717726262814E-2</v>
      </c>
      <c r="I23" s="188">
        <f>+('Tabella 9'!B23-'Tabella 7'!B23)/'Tabella 7'!B23</f>
        <v>-7.7884104199893667E-2</v>
      </c>
      <c r="J23" s="188">
        <f>+('Tabella 9'!E23-'Tabella 7'!C23)/'Tabella 7'!C23</f>
        <v>-3.8678737428439559E-2</v>
      </c>
      <c r="K23" s="188">
        <f>+('Tabella 8'!F23+'Tabella 8'!B23)/('Tabella 8'!B23+'Tabella 8'!D23+'Tabella 8'!F23+'Tabella 8'!H23)</f>
        <v>0.67631806395851335</v>
      </c>
      <c r="L23" s="194">
        <f>+'Tabella 9'!F23/'Tabella 9'!E23</f>
        <v>0.77137658551808896</v>
      </c>
      <c r="M23" s="231">
        <f>+'Tabella 9'!I23/'Tabella 9'!H23</f>
        <v>4506.259884626721</v>
      </c>
      <c r="N23" s="226">
        <f>+'Tabella 9'!H23/('Tabella 9'!H23+'Tabella 9'!J23)</f>
        <v>0.71569779706476211</v>
      </c>
      <c r="O23" s="184">
        <f>+'Tabella 9'!K23/'Tabella 9'!J23</f>
        <v>19878.965974136103</v>
      </c>
      <c r="P23" s="74"/>
      <c r="Q23" s="74"/>
      <c r="R23" s="74"/>
      <c r="S23" s="74"/>
      <c r="T23" s="74"/>
      <c r="U23" s="74"/>
      <c r="V23" s="74"/>
    </row>
    <row r="24" spans="1:22" ht="15.75" x14ac:dyDescent="0.25">
      <c r="A24" s="163" t="s">
        <v>210</v>
      </c>
      <c r="B24" s="188">
        <f>+'Tabella 9'!B24/'Tabella 9'!J24</f>
        <v>0.37695766785548146</v>
      </c>
      <c r="C24" s="188">
        <f>+'Tabella 9'!E24/'Tabella 9'!K24</f>
        <v>0.38712138417194369</v>
      </c>
      <c r="D24" s="189">
        <f>+'Tabella 9'!E24/'Tabella 9'!B24</f>
        <v>18838.699712052654</v>
      </c>
      <c r="E24" s="188">
        <f>+('Tabella 8'!B24+'Tabella 8'!D24+'Tabella 8'!F24+'Tabella 8'!H24)/(('Tabella 8'!B24+'Tabella 8'!D24+'Tabella 8'!F24+'Tabella 8'!H24)+'Tabella 9'!B24)</f>
        <v>0.34632965851035225</v>
      </c>
      <c r="F24" s="188">
        <f>+('Tabella 8'!C24+'Tabella 8'!G24+'Tabella 8'!J24)/(('Tabella 8'!C24+'Tabella 8'!G24+'Tabella 8'!J24)+'Tabella 9'!E24)</f>
        <v>0.14925872257321821</v>
      </c>
      <c r="G24" s="188">
        <f>+'Tabella 9'!B24/'Tabella 9'!$B$31</f>
        <v>1.1234760747197087E-2</v>
      </c>
      <c r="H24" s="188">
        <f>+'Tabella 9'!E24/'Tabella 9'!$E$31</f>
        <v>9.343910926341464E-3</v>
      </c>
      <c r="I24" s="188">
        <f>+('Tabella 9'!B24-'Tabella 7'!B24)/'Tabella 7'!B24</f>
        <v>-1.2992285830288266E-2</v>
      </c>
      <c r="J24" s="188">
        <f>+('Tabella 9'!E24-'Tabella 7'!C24)/'Tabella 7'!C24</f>
        <v>-6.6398302441514429E-2</v>
      </c>
      <c r="K24" s="188">
        <f>+('Tabella 8'!F24+'Tabella 8'!B24)/('Tabella 8'!B24+'Tabella 8'!D24+'Tabella 8'!F24+'Tabella 8'!H24)</f>
        <v>0.6350931677018633</v>
      </c>
      <c r="L24" s="194">
        <f>+'Tabella 9'!F24/'Tabella 9'!E24</f>
        <v>0.72991037227667854</v>
      </c>
      <c r="M24" s="231">
        <f>+'Tabella 9'!I24/'Tabella 9'!H24</f>
        <v>4873.8635938668658</v>
      </c>
      <c r="N24" s="226">
        <f>+'Tabella 9'!H24/('Tabella 9'!H24+'Tabella 9'!J24)</f>
        <v>0.62385535141440651</v>
      </c>
      <c r="O24" s="184">
        <f>+'Tabella 9'!K24/'Tabella 9'!J24</f>
        <v>18344.097224375873</v>
      </c>
      <c r="P24" s="74"/>
      <c r="Q24" s="74"/>
    </row>
    <row r="25" spans="1:22" ht="15.75" x14ac:dyDescent="0.25">
      <c r="A25" s="163" t="s">
        <v>211</v>
      </c>
      <c r="B25" s="188">
        <f>+'Tabella 9'!B25/'Tabella 9'!J25</f>
        <v>0.20243124002628368</v>
      </c>
      <c r="C25" s="188">
        <f>+'Tabella 9'!E25/'Tabella 9'!K25</f>
        <v>0.29963581403239176</v>
      </c>
      <c r="D25" s="189">
        <f>+'Tabella 9'!E25/'Tabella 9'!B25</f>
        <v>28017.639462091352</v>
      </c>
      <c r="E25" s="188">
        <f>+('Tabella 8'!B25+'Tabella 8'!D25+'Tabella 8'!F25+'Tabella 8'!H25)/(('Tabella 8'!B25+'Tabella 8'!D25+'Tabella 8'!F25+'Tabella 8'!H25)+'Tabella 9'!B25)</f>
        <v>0.42666607585962424</v>
      </c>
      <c r="F25" s="188">
        <f>+('Tabella 8'!C25+'Tabella 8'!G25+'Tabella 8'!J25)/(('Tabella 8'!C25+'Tabella 8'!G25+'Tabella 8'!J25)+'Tabella 9'!E25)</f>
        <v>0.16737558017849244</v>
      </c>
      <c r="G25" s="188">
        <f>+'Tabella 9'!B25/'Tabella 9'!$B$31</f>
        <v>5.9797025630597737E-2</v>
      </c>
      <c r="H25" s="188">
        <f>+'Tabella 9'!E25/'Tabella 9'!$E$31</f>
        <v>7.3964795800259608E-2</v>
      </c>
      <c r="I25" s="188">
        <f>+('Tabella 9'!B25-'Tabella 7'!B25)/'Tabella 7'!B25</f>
        <v>-9.5427852348993286E-2</v>
      </c>
      <c r="J25" s="188">
        <f>+('Tabella 9'!E25-'Tabella 7'!C25)/'Tabella 7'!C25</f>
        <v>-7.7940382851609938E-2</v>
      </c>
      <c r="K25" s="188">
        <f>+('Tabella 8'!F25+'Tabella 8'!B25)/('Tabella 8'!B25+'Tabella 8'!D25+'Tabella 8'!F25+'Tabella 8'!H25)</f>
        <v>0.70235746183404302</v>
      </c>
      <c r="L25" s="194">
        <f>+'Tabella 9'!F25/'Tabella 9'!E25</f>
        <v>0.80350569780743031</v>
      </c>
      <c r="M25" s="231">
        <f>+'Tabella 9'!I25/'Tabella 9'!H25</f>
        <v>4941.7995005671664</v>
      </c>
      <c r="N25" s="226">
        <f>+'Tabella 9'!H25/('Tabella 9'!H25+'Tabella 9'!J25)</f>
        <v>0.65719710174463819</v>
      </c>
      <c r="O25" s="184">
        <f>+'Tabella 9'!K25/'Tabella 9'!J25</f>
        <v>18928.463265433838</v>
      </c>
      <c r="P25" s="74"/>
      <c r="Q25" s="74"/>
    </row>
    <row r="26" spans="1:22" ht="15.75" x14ac:dyDescent="0.25">
      <c r="A26" s="163" t="s">
        <v>212</v>
      </c>
      <c r="B26" s="188">
        <f>+'Tabella 9'!B26/'Tabella 9'!J26</f>
        <v>0.25062137531068768</v>
      </c>
      <c r="C26" s="188">
        <f>+'Tabella 9'!E26/'Tabella 9'!K26</f>
        <v>0.34941390953200541</v>
      </c>
      <c r="D26" s="189">
        <f>+'Tabella 9'!E26/'Tabella 9'!B26</f>
        <v>32841.320661157028</v>
      </c>
      <c r="E26" s="188">
        <f>+('Tabella 8'!B26+'Tabella 8'!D26+'Tabella 8'!F26+'Tabella 8'!H26)/(('Tabella 8'!B26+'Tabella 8'!D26+'Tabella 8'!F26+'Tabella 8'!H26)+'Tabella 9'!B26)</f>
        <v>0.38687610843678744</v>
      </c>
      <c r="F26" s="188">
        <f>+('Tabella 8'!C26+'Tabella 8'!G26+'Tabella 8'!J26)/(('Tabella 8'!C26+'Tabella 8'!G26+'Tabella 8'!J26)+'Tabella 9'!E26)</f>
        <v>0.1259621883718961</v>
      </c>
      <c r="G26" s="188">
        <f>+'Tabella 9'!B26/'Tabella 9'!$B$31</f>
        <v>1.1183924725716558E-2</v>
      </c>
      <c r="H26" s="188">
        <f>+'Tabella 9'!E26/'Tabella 9'!$E$31</f>
        <v>1.621544182969915E-2</v>
      </c>
      <c r="I26" s="188">
        <f>+('Tabella 9'!B26-'Tabella 7'!B26)/'Tabella 7'!B26</f>
        <v>1.7234131988230348E-2</v>
      </c>
      <c r="J26" s="188">
        <f>+('Tabella 9'!E26-'Tabella 7'!C26)/'Tabella 7'!C26</f>
        <v>5.1313106353522368E-2</v>
      </c>
      <c r="K26" s="188">
        <f>+('Tabella 8'!F26+'Tabella 8'!B26)/('Tabella 8'!B26+'Tabella 8'!D26+'Tabella 8'!F26+'Tabella 8'!H26)</f>
        <v>0.68958742632612968</v>
      </c>
      <c r="L26" s="194">
        <f>+'Tabella 9'!F26/'Tabella 9'!E26</f>
        <v>0.80821424370699302</v>
      </c>
      <c r="M26" s="231">
        <f>+'Tabella 9'!I26/'Tabella 9'!H26</f>
        <v>4757.9624623007321</v>
      </c>
      <c r="N26" s="226">
        <f>+'Tabella 9'!H26/('Tabella 9'!H26+'Tabella 9'!J26)</f>
        <v>0.65787981859410427</v>
      </c>
      <c r="O26" s="184">
        <f>+'Tabella 9'!K26/'Tabella 9'!J26</f>
        <v>23555.836578293289</v>
      </c>
      <c r="P26" s="74"/>
      <c r="Q26" s="74"/>
    </row>
    <row r="27" spans="1:22" ht="15.75" x14ac:dyDescent="0.25">
      <c r="A27" s="163" t="s">
        <v>213</v>
      </c>
      <c r="B27" s="188">
        <f>+'Tabella 9'!B27/'Tabella 9'!J27</f>
        <v>0.30842725741676386</v>
      </c>
      <c r="C27" s="188">
        <f>+'Tabella 9'!E27/'Tabella 9'!K27</f>
        <v>0.38626136198482769</v>
      </c>
      <c r="D27" s="189">
        <f>+'Tabella 9'!E27/'Tabella 9'!B27</f>
        <v>29474.744723301479</v>
      </c>
      <c r="E27" s="188">
        <f>+('Tabella 8'!B27+'Tabella 8'!D27+'Tabella 8'!F27+'Tabella 8'!H27)/(('Tabella 8'!B27+'Tabella 8'!D27+'Tabella 8'!F27+'Tabella 8'!H27)+'Tabella 9'!B27)</f>
        <v>0.33646878483835008</v>
      </c>
      <c r="F27" s="188">
        <f>+('Tabella 8'!C27+'Tabella 8'!G27+'Tabella 8'!J27)/(('Tabella 8'!C27+'Tabella 8'!G27+'Tabella 8'!J27)+'Tabella 9'!E27)</f>
        <v>0.15470318540435987</v>
      </c>
      <c r="G27" s="188">
        <f>+'Tabella 9'!B27/'Tabella 9'!$B$31</f>
        <v>4.4010130232644121E-2</v>
      </c>
      <c r="H27" s="188">
        <f>+'Tabella 9'!E27/'Tabella 9'!$E$31</f>
        <v>5.7268610248079735E-2</v>
      </c>
      <c r="I27" s="188">
        <f>+('Tabella 9'!B27-'Tabella 7'!B27)/'Tabella 7'!B27</f>
        <v>-6.6372549019607846E-2</v>
      </c>
      <c r="J27" s="188">
        <f>+('Tabella 9'!E27-'Tabella 7'!C27)/'Tabella 7'!C27</f>
        <v>-2.4629031390284963E-2</v>
      </c>
      <c r="K27" s="188">
        <f>+('Tabella 8'!F27+'Tabella 8'!B27)/('Tabella 8'!B27+'Tabella 8'!D27+'Tabella 8'!F27+'Tabella 8'!H27)</f>
        <v>0.70573617726237314</v>
      </c>
      <c r="L27" s="194">
        <f>+'Tabella 9'!F27/'Tabella 9'!E27</f>
        <v>0.77182485404060419</v>
      </c>
      <c r="M27" s="231">
        <f>+'Tabella 9'!I27/'Tabella 9'!H27</f>
        <v>5784.0347241953159</v>
      </c>
      <c r="N27" s="226">
        <f>+'Tabella 9'!H27/('Tabella 9'!H27+'Tabella 9'!J27)</f>
        <v>0.614772301933874</v>
      </c>
      <c r="O27" s="184">
        <f>+'Tabella 9'!K27/'Tabella 9'!J27</f>
        <v>23535.397460810986</v>
      </c>
      <c r="P27" s="74"/>
      <c r="Q27" s="74"/>
    </row>
    <row r="28" spans="1:22" ht="15.75" x14ac:dyDescent="0.25">
      <c r="A28" s="163" t="s">
        <v>214</v>
      </c>
      <c r="B28" s="188">
        <f>+'Tabella 9'!B28/'Tabella 9'!J28</f>
        <v>0.16817958783120707</v>
      </c>
      <c r="C28" s="188">
        <f>+'Tabella 9'!E28/'Tabella 9'!K28</f>
        <v>0.28685969645423393</v>
      </c>
      <c r="D28" s="189">
        <f>+'Tabella 9'!E28/'Tabella 9'!B28</f>
        <v>32792.450846908177</v>
      </c>
      <c r="E28" s="188">
        <f>+('Tabella 8'!B28+'Tabella 8'!D28+'Tabella 8'!F28+'Tabella 8'!H28)/(('Tabella 8'!B28+'Tabella 8'!D28+'Tabella 8'!F28+'Tabella 8'!H28)+'Tabella 9'!B28)</f>
        <v>0.39354172810380417</v>
      </c>
      <c r="F28" s="188">
        <f>+('Tabella 8'!C28+'Tabella 8'!G28+'Tabella 8'!J28)/(('Tabella 8'!C28+'Tabella 8'!G28+'Tabella 8'!J28)+'Tabella 9'!E28)</f>
        <v>0.16948628001979615</v>
      </c>
      <c r="G28" s="188">
        <f>+'Tabella 9'!B28/'Tabella 9'!$B$31</f>
        <v>5.7024151731659749E-2</v>
      </c>
      <c r="H28" s="188">
        <f>+'Tabella 9'!E28/'Tabella 9'!$E$31</f>
        <v>8.2555620854017117E-2</v>
      </c>
      <c r="I28" s="188">
        <f>+('Tabella 9'!B28-'Tabella 7'!B28)/'Tabella 7'!B28</f>
        <v>-8.9574264000590278E-2</v>
      </c>
      <c r="J28" s="188">
        <f>+('Tabella 9'!E28-'Tabella 7'!C28)/'Tabella 7'!C28</f>
        <v>-9.2020627765691809E-2</v>
      </c>
      <c r="K28" s="188">
        <f>+('Tabella 8'!F28+'Tabella 8'!B28)/('Tabella 8'!B28+'Tabella 8'!D28+'Tabella 8'!F28+'Tabella 8'!H28)</f>
        <v>0.65305357811914577</v>
      </c>
      <c r="L28" s="194">
        <f>+'Tabella 9'!F28/'Tabella 9'!E28</f>
        <v>0.83250665934013235</v>
      </c>
      <c r="M28" s="231">
        <f>+'Tabella 9'!I28/'Tabella 9'!H28</f>
        <v>4201.8778475571216</v>
      </c>
      <c r="N28" s="226">
        <f>+'Tabella 9'!H28/('Tabella 9'!H28+'Tabella 9'!J28)</f>
        <v>0.70535058092136171</v>
      </c>
      <c r="O28" s="184">
        <f>+'Tabella 9'!K28/'Tabella 9'!J28</f>
        <v>19225.499209464615</v>
      </c>
      <c r="P28" s="74"/>
      <c r="Q28" s="74"/>
    </row>
    <row r="29" spans="1:22" ht="15.75" x14ac:dyDescent="0.25">
      <c r="A29" s="164" t="s">
        <v>215</v>
      </c>
      <c r="B29" s="188">
        <f>+'Tabella 9'!B29/'Tabella 9'!J29</f>
        <v>0.1665968805610803</v>
      </c>
      <c r="C29" s="188">
        <f>+'Tabella 9'!E29/'Tabella 9'!K29</f>
        <v>0.2814357363352441</v>
      </c>
      <c r="D29" s="189">
        <f>+'Tabella 9'!E29/'Tabella 9'!B29</f>
        <v>31497.754005655042</v>
      </c>
      <c r="E29" s="188">
        <f>+('Tabella 8'!B29+'Tabella 8'!D29+'Tabella 8'!F29+'Tabella 8'!H29)/(('Tabella 8'!B29+'Tabella 8'!D29+'Tabella 8'!F29+'Tabella 8'!H29)+'Tabella 9'!B29)</f>
        <v>0.39807110438729199</v>
      </c>
      <c r="F29" s="188">
        <f>+('Tabella 8'!C29+'Tabella 8'!G29+'Tabella 8'!J29)/(('Tabella 8'!C29+'Tabella 8'!G29+'Tabella 8'!J29)+'Tabella 9'!E29)</f>
        <v>0.17444167425774676</v>
      </c>
      <c r="G29" s="188">
        <f>+'Tabella 9'!B29/'Tabella 9'!$B$31</f>
        <v>1.4710096033866034E-2</v>
      </c>
      <c r="H29" s="188">
        <f>+'Tabella 9'!E29/'Tabella 9'!$E$31</f>
        <v>2.0455449757939868E-2</v>
      </c>
      <c r="I29" s="188">
        <f>+('Tabella 9'!B29-'Tabella 7'!B29)/'Tabella 7'!B29</f>
        <v>-8.6394948335246843E-2</v>
      </c>
      <c r="J29" s="188">
        <f>+('Tabella 9'!E29-'Tabella 7'!C29)/'Tabella 7'!C29</f>
        <v>-0.10772092767435813</v>
      </c>
      <c r="K29" s="188">
        <f>+('Tabella 8'!F29+'Tabella 8'!B29)/('Tabella 8'!B29+'Tabella 8'!D29+'Tabella 8'!F29+'Tabella 8'!H29)</f>
        <v>0.66175771971496433</v>
      </c>
      <c r="L29" s="194">
        <f>+'Tabella 9'!F29/'Tabella 9'!E29</f>
        <v>0.83647997043129541</v>
      </c>
      <c r="M29" s="231">
        <f>+'Tabella 9'!I29/'Tabella 9'!H29</f>
        <v>4247.6245394587222</v>
      </c>
      <c r="N29" s="226">
        <f>+'Tabella 9'!H29/('Tabella 9'!H29+'Tabella 9'!J29)</f>
        <v>0.69709556725220367</v>
      </c>
      <c r="O29" s="184">
        <f>+'Tabella 9'!K29/'Tabella 9'!J29</f>
        <v>18645.207003035695</v>
      </c>
      <c r="P29" s="74"/>
      <c r="Q29" s="74"/>
    </row>
    <row r="30" spans="1:22" ht="16.5" thickBot="1" x14ac:dyDescent="0.3">
      <c r="A30" s="165" t="s">
        <v>216</v>
      </c>
      <c r="B30" s="195">
        <f>+'Tabella 9'!B30/'Tabella 9'!J30</f>
        <v>0.12156419773008445</v>
      </c>
      <c r="C30" s="195">
        <f>+'Tabella 9'!E30/'Tabella 9'!K30</f>
        <v>0.24635822421246406</v>
      </c>
      <c r="D30" s="196">
        <f>+'Tabella 9'!E30/'Tabella 9'!B30</f>
        <v>47592.724336283187</v>
      </c>
      <c r="E30" s="195">
        <f>+('Tabella 8'!B30+'Tabella 8'!D30+'Tabella 8'!F30+'Tabella 8'!H30)/(('Tabella 8'!B30+'Tabella 8'!D30+'Tabella 8'!F30+'Tabella 8'!H30)+'Tabella 9'!B30)</f>
        <v>0.34568616097278515</v>
      </c>
      <c r="F30" s="195">
        <f>+('Tabella 8'!C30+'Tabella 8'!G30+'Tabella 8'!J30)/(('Tabella 8'!C30+'Tabella 8'!G30+'Tabella 8'!J30)+'Tabella 9'!E30)</f>
        <v>0.15841368933874525</v>
      </c>
      <c r="G30" s="195">
        <f>+'Tabella 9'!B30/'Tabella 9'!$B$31</f>
        <v>1.0444491685999759E-2</v>
      </c>
      <c r="H30" s="195">
        <f>+'Tabella 9'!E30/'Tabella 9'!$E$31</f>
        <v>2.1945314655279186E-2</v>
      </c>
      <c r="I30" s="195">
        <f>+('Tabella 9'!B30-'Tabella 7'!B30)/'Tabella 7'!B30</f>
        <v>-6.1461794019933555E-2</v>
      </c>
      <c r="J30" s="195">
        <f>+('Tabella 9'!E30-'Tabella 7'!C30)/'Tabella 7'!C30</f>
        <v>-7.928335969961299E-2</v>
      </c>
      <c r="K30" s="195">
        <f>+('Tabella 8'!F30+'Tabella 8'!B30)/('Tabella 8'!B30+'Tabella 8'!D30+'Tabella 8'!F30+'Tabella 8'!H30)</f>
        <v>0.63986599664991628</v>
      </c>
      <c r="L30" s="197">
        <f>+'Tabella 9'!F30/'Tabella 9'!E30</f>
        <v>0.77628815447798838</v>
      </c>
      <c r="M30" s="231">
        <f>+'Tabella 9'!I30/'Tabella 9'!H30</f>
        <v>4409.4901218420873</v>
      </c>
      <c r="N30" s="227">
        <f>+'Tabella 9'!H30/('Tabella 9'!H30+'Tabella 9'!J30)</f>
        <v>0.75761092061174196</v>
      </c>
      <c r="O30" s="228">
        <f>+'Tabella 9'!K30/'Tabella 9'!J30</f>
        <v>23484.3848636437</v>
      </c>
      <c r="P30" s="74"/>
      <c r="Q30" s="74"/>
    </row>
    <row r="31" spans="1:22" s="3" customFormat="1" ht="16.5" thickBot="1" x14ac:dyDescent="0.3">
      <c r="A31" s="192" t="s">
        <v>131</v>
      </c>
      <c r="B31" s="232">
        <f>+'Tabella 9'!B31/'Tabella 9'!J31</f>
        <v>0.20403964205225886</v>
      </c>
      <c r="C31" s="38">
        <f>+'Tabella 9'!E31/'Tabella 9'!K31</f>
        <v>0.27478686980539446</v>
      </c>
      <c r="D31" s="68">
        <f>+'Tabella 9'!E31/'Tabella 9'!B31</f>
        <v>22650.931255834588</v>
      </c>
      <c r="E31" s="38">
        <f>+('Tabella 8'!B31+'Tabella 8'!D31+'Tabella 8'!F31+'Tabella 8'!H31)/(('Tabella 8'!B31+'Tabella 8'!D31+'Tabella 8'!F31+'Tabella 8'!H31)+'Tabella 9'!B31)</f>
        <v>0.37084355846059014</v>
      </c>
      <c r="F31" s="38">
        <f>+('Tabella 8'!C31+'Tabella 8'!G31+'Tabella 8'!J31)/(('Tabella 8'!C31+'Tabella 8'!G31+'Tabella 8'!J31)+'Tabella 9'!E31)</f>
        <v>0.17739033425123901</v>
      </c>
      <c r="G31" s="38">
        <f>+'Tabella 9'!B31/'Tabella 9'!$B$31</f>
        <v>1</v>
      </c>
      <c r="H31" s="38">
        <f>+'Tabella 9'!E31/'Tabella 9'!$E$31</f>
        <v>1</v>
      </c>
      <c r="I31" s="38">
        <f>+('Tabella 9'!B31-'Tabella 7'!B31)/'Tabella 7'!B31</f>
        <v>-4.1157442282979573E-2</v>
      </c>
      <c r="J31" s="38">
        <f>+('Tabella 9'!E31-'Tabella 7'!C31)/'Tabella 7'!C31</f>
        <v>-5.6285557712541991E-2</v>
      </c>
      <c r="K31" s="38">
        <f>+('Tabella 8'!F31+'Tabella 8'!B31)/('Tabella 8'!B31+'Tabella 8'!D31+'Tabella 8'!F31+'Tabella 8'!H31)</f>
        <v>0.67577739097708989</v>
      </c>
      <c r="L31" s="38">
        <f>+'Tabella 9'!F31/'Tabella 9'!E31</f>
        <v>0.76003947534398719</v>
      </c>
      <c r="M31" s="230">
        <f>+'Tabella 9'!I31/'Tabella 9'!H31</f>
        <v>4521.508017739372</v>
      </c>
      <c r="N31" s="229">
        <f>+'Tabella 9'!H31/('Tabella 9'!H31+'Tabella 9'!J31)</f>
        <v>0.69111560890119716</v>
      </c>
      <c r="O31" s="230">
        <f>+'Tabella 9'!K31/'Tabella 9'!J31</f>
        <v>16819.173015304244</v>
      </c>
      <c r="P31" s="74"/>
      <c r="Q31" s="74"/>
    </row>
    <row r="32" spans="1:22" ht="14.25" customHeight="1" x14ac:dyDescent="0.25">
      <c r="P32" s="74"/>
      <c r="Q32" s="74"/>
    </row>
    <row r="33" spans="7:17" ht="14.25" customHeight="1" x14ac:dyDescent="0.25">
      <c r="G33" s="42"/>
      <c r="H33" s="42"/>
      <c r="P33" s="74"/>
      <c r="Q33" s="74"/>
    </row>
    <row r="34" spans="7:17" ht="14.25" customHeight="1" x14ac:dyDescent="0.25">
      <c r="G34" s="42"/>
      <c r="H34" s="42"/>
      <c r="P34" s="74"/>
      <c r="Q34" s="74"/>
    </row>
    <row r="35" spans="7:17" ht="14.25" customHeight="1" x14ac:dyDescent="0.25">
      <c r="G35" s="42"/>
      <c r="H35" s="42"/>
      <c r="P35" s="74"/>
      <c r="Q35" s="74"/>
    </row>
    <row r="36" spans="7:17" ht="14.25" customHeight="1" x14ac:dyDescent="0.25">
      <c r="G36" s="42"/>
      <c r="H36" s="42"/>
    </row>
    <row r="37" spans="7:17" ht="14.25" customHeight="1" x14ac:dyDescent="0.25">
      <c r="G37" s="42"/>
      <c r="H37" s="42"/>
    </row>
    <row r="38" spans="7:17" ht="14.25" customHeight="1" x14ac:dyDescent="0.25">
      <c r="G38" s="42"/>
      <c r="H38" s="42"/>
    </row>
    <row r="39" spans="7:17" ht="14.25" customHeight="1" x14ac:dyDescent="0.25">
      <c r="G39" s="42"/>
      <c r="H39" s="42"/>
    </row>
    <row r="40" spans="7:17" ht="14.25" customHeight="1" x14ac:dyDescent="0.25">
      <c r="G40" s="42"/>
      <c r="H40" s="42"/>
    </row>
    <row r="41" spans="7:17" ht="14.25" customHeight="1" x14ac:dyDescent="0.25">
      <c r="G41" s="42"/>
      <c r="H41" s="42"/>
    </row>
    <row r="42" spans="7:17" ht="14.25" customHeight="1" x14ac:dyDescent="0.25">
      <c r="G42" s="42"/>
      <c r="H42" s="42"/>
    </row>
    <row r="43" spans="7:17" ht="14.25" customHeight="1" x14ac:dyDescent="0.25">
      <c r="G43" s="42"/>
      <c r="H43" s="42"/>
    </row>
    <row r="44" spans="7:17" ht="14.25" customHeight="1" x14ac:dyDescent="0.25">
      <c r="G44" s="42"/>
      <c r="H44" s="42"/>
    </row>
    <row r="45" spans="7:17" ht="14.25" customHeight="1" x14ac:dyDescent="0.25">
      <c r="G45" s="42"/>
      <c r="H45" s="42"/>
    </row>
    <row r="46" spans="7:17" ht="14.25" customHeight="1" x14ac:dyDescent="0.25">
      <c r="G46" s="42"/>
      <c r="H46" s="42"/>
    </row>
    <row r="47" spans="7:17" ht="14.25" customHeight="1" x14ac:dyDescent="0.25">
      <c r="G47" s="42"/>
      <c r="H47" s="42"/>
    </row>
    <row r="48" spans="7:17" ht="14.25" customHeight="1" x14ac:dyDescent="0.25">
      <c r="G48" s="42"/>
      <c r="H48" s="42"/>
    </row>
    <row r="49" spans="7:8" ht="14.25" customHeight="1" x14ac:dyDescent="0.25">
      <c r="G49" s="42"/>
      <c r="H49" s="42"/>
    </row>
    <row r="50" spans="7:8" ht="14.25" customHeight="1" x14ac:dyDescent="0.25">
      <c r="G50" s="42"/>
      <c r="H50" s="42"/>
    </row>
    <row r="51" spans="7:8" ht="14.25" customHeight="1" x14ac:dyDescent="0.25">
      <c r="G51" s="42"/>
      <c r="H51" s="42"/>
    </row>
    <row r="52" spans="7:8" ht="14.25" customHeight="1" x14ac:dyDescent="0.25">
      <c r="G52" s="42"/>
      <c r="H52" s="42"/>
    </row>
    <row r="53" spans="7:8" ht="14.25" customHeight="1" x14ac:dyDescent="0.25">
      <c r="G53" s="42"/>
      <c r="H53" s="42"/>
    </row>
    <row r="54" spans="7:8" ht="14.25" customHeight="1" x14ac:dyDescent="0.25">
      <c r="G54" s="42"/>
      <c r="H54" s="42"/>
    </row>
    <row r="55" spans="7:8" ht="14.25" customHeight="1" x14ac:dyDescent="0.25">
      <c r="G55" s="42"/>
      <c r="H55" s="42"/>
    </row>
    <row r="56" spans="7:8" ht="14.25" customHeight="1" x14ac:dyDescent="0.25">
      <c r="G56" s="42"/>
      <c r="H56" s="42"/>
    </row>
    <row r="57" spans="7:8" ht="14.25" customHeight="1" x14ac:dyDescent="0.25">
      <c r="G57" s="42"/>
      <c r="H57" s="42"/>
    </row>
    <row r="58" spans="7:8" ht="14.25" customHeight="1" x14ac:dyDescent="0.25">
      <c r="G58" s="42"/>
      <c r="H58" s="42"/>
    </row>
    <row r="59" spans="7:8" ht="14.25" customHeight="1" x14ac:dyDescent="0.25">
      <c r="G59" s="42"/>
      <c r="H59" s="42"/>
    </row>
    <row r="60" spans="7:8" ht="14.25" customHeight="1" x14ac:dyDescent="0.25">
      <c r="G60" s="42"/>
      <c r="H60" s="42"/>
    </row>
    <row r="61" spans="7:8" ht="14.25" customHeight="1" x14ac:dyDescent="0.25">
      <c r="G61" s="42"/>
      <c r="H61" s="42"/>
    </row>
    <row r="62" spans="7:8" ht="14.25" customHeight="1" x14ac:dyDescent="0.25"/>
    <row r="63" spans="7:8" ht="14.25" customHeight="1" x14ac:dyDescent="0.25"/>
  </sheetData>
  <mergeCells count="16">
    <mergeCell ref="N2:N3"/>
    <mergeCell ref="O2:O3"/>
    <mergeCell ref="A1:O1"/>
    <mergeCell ref="J2:J3"/>
    <mergeCell ref="K2:K3"/>
    <mergeCell ref="L2:L3"/>
    <mergeCell ref="D2:D3"/>
    <mergeCell ref="G2:G3"/>
    <mergeCell ref="H2:H3"/>
    <mergeCell ref="A2:A3"/>
    <mergeCell ref="B2:B3"/>
    <mergeCell ref="C2:C3"/>
    <mergeCell ref="E2:E3"/>
    <mergeCell ref="F2:F3"/>
    <mergeCell ref="I2:I3"/>
    <mergeCell ref="M2:M3"/>
  </mergeCells>
  <printOptions horizontalCentered="1"/>
  <pageMargins left="0" right="0" top="0.55118110236220474" bottom="0.35433070866141736" header="0.31496062992125984" footer="0.31496062992125984"/>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I6" sqref="I6:I20"/>
    </sheetView>
  </sheetViews>
  <sheetFormatPr defaultColWidth="9.140625" defaultRowHeight="15.75" x14ac:dyDescent="0.25"/>
  <cols>
    <col min="1" max="9" width="15.5703125" style="1" customWidth="1"/>
    <col min="10" max="16384" width="9.140625" style="1"/>
  </cols>
  <sheetData>
    <row r="1" spans="1:9" ht="34.5" customHeight="1" thickBot="1" x14ac:dyDescent="0.3">
      <c r="A1" s="369" t="s">
        <v>251</v>
      </c>
      <c r="B1" s="369"/>
      <c r="C1" s="369"/>
      <c r="D1" s="369"/>
      <c r="E1" s="369"/>
      <c r="F1" s="369"/>
      <c r="G1" s="369"/>
      <c r="H1" s="369"/>
      <c r="I1" s="369"/>
    </row>
    <row r="2" spans="1:9" ht="15.75" customHeight="1" x14ac:dyDescent="0.25">
      <c r="A2" s="313" t="s">
        <v>235</v>
      </c>
      <c r="B2" s="313" t="s">
        <v>135</v>
      </c>
      <c r="C2" s="315" t="s">
        <v>232</v>
      </c>
      <c r="D2" s="371"/>
      <c r="E2" s="371"/>
      <c r="F2" s="371"/>
      <c r="G2" s="316"/>
      <c r="H2" s="375" t="s">
        <v>233</v>
      </c>
      <c r="I2" s="375" t="s">
        <v>139</v>
      </c>
    </row>
    <row r="3" spans="1:9" ht="16.5" thickBot="1" x14ac:dyDescent="0.3">
      <c r="A3" s="370"/>
      <c r="B3" s="370"/>
      <c r="C3" s="372"/>
      <c r="D3" s="373"/>
      <c r="E3" s="373"/>
      <c r="F3" s="373"/>
      <c r="G3" s="374"/>
      <c r="H3" s="376"/>
      <c r="I3" s="376"/>
    </row>
    <row r="4" spans="1:9" x14ac:dyDescent="0.25">
      <c r="A4" s="370"/>
      <c r="B4" s="370"/>
      <c r="C4" s="380" t="s">
        <v>141</v>
      </c>
      <c r="D4" s="313" t="s">
        <v>154</v>
      </c>
      <c r="E4" s="378" t="s">
        <v>142</v>
      </c>
      <c r="F4" s="380" t="s">
        <v>144</v>
      </c>
      <c r="G4" s="381" t="s">
        <v>145</v>
      </c>
      <c r="H4" s="376"/>
      <c r="I4" s="376"/>
    </row>
    <row r="5" spans="1:9" ht="16.5" thickBot="1" x14ac:dyDescent="0.3">
      <c r="A5" s="370"/>
      <c r="B5" s="370"/>
      <c r="C5" s="297"/>
      <c r="D5" s="370"/>
      <c r="E5" s="379"/>
      <c r="F5" s="297"/>
      <c r="G5" s="299"/>
      <c r="H5" s="377"/>
      <c r="I5" s="377"/>
    </row>
    <row r="6" spans="1:9" x14ac:dyDescent="0.25">
      <c r="A6" s="203">
        <v>2005</v>
      </c>
      <c r="B6" s="92">
        <v>1985374</v>
      </c>
      <c r="C6" s="92">
        <v>4864</v>
      </c>
      <c r="D6" s="121">
        <v>710</v>
      </c>
      <c r="E6" s="92">
        <v>1023</v>
      </c>
      <c r="F6" s="121">
        <v>4</v>
      </c>
      <c r="G6" s="121">
        <v>14</v>
      </c>
      <c r="H6" s="92">
        <v>6615</v>
      </c>
      <c r="I6" s="269">
        <v>3.3E-3</v>
      </c>
    </row>
    <row r="7" spans="1:9" x14ac:dyDescent="0.25">
      <c r="A7" s="204">
        <v>2006</v>
      </c>
      <c r="B7" s="88">
        <v>1976999</v>
      </c>
      <c r="C7" s="107"/>
      <c r="D7" s="119">
        <v>794</v>
      </c>
      <c r="E7" s="119">
        <v>924</v>
      </c>
      <c r="F7" s="119">
        <v>4</v>
      </c>
      <c r="G7" s="119">
        <v>41</v>
      </c>
      <c r="H7" s="88">
        <v>7099</v>
      </c>
      <c r="I7" s="270">
        <v>3.5999999999999999E-3</v>
      </c>
    </row>
    <row r="8" spans="1:9" x14ac:dyDescent="0.25">
      <c r="A8" s="204">
        <v>2007</v>
      </c>
      <c r="B8" s="88">
        <v>1966123</v>
      </c>
      <c r="C8" s="107"/>
      <c r="D8" s="88">
        <v>2404</v>
      </c>
      <c r="E8" s="88">
        <v>5539</v>
      </c>
      <c r="F8" s="119">
        <v>138</v>
      </c>
      <c r="G8" s="119">
        <v>38</v>
      </c>
      <c r="H8" s="88">
        <v>8119</v>
      </c>
      <c r="I8" s="270">
        <v>4.1000000000000003E-3</v>
      </c>
    </row>
    <row r="9" spans="1:9" x14ac:dyDescent="0.25">
      <c r="A9" s="204">
        <v>2008</v>
      </c>
      <c r="B9" s="88">
        <v>1852014</v>
      </c>
      <c r="C9" s="107"/>
      <c r="D9" s="88">
        <v>2328</v>
      </c>
      <c r="E9" s="88">
        <v>5519</v>
      </c>
      <c r="F9" s="119">
        <v>108</v>
      </c>
      <c r="G9" s="119">
        <v>29</v>
      </c>
      <c r="H9" s="88">
        <v>7984</v>
      </c>
      <c r="I9" s="270">
        <v>4.3E-3</v>
      </c>
    </row>
    <row r="10" spans="1:9" x14ac:dyDescent="0.25">
      <c r="A10" s="204">
        <v>2009</v>
      </c>
      <c r="B10" s="88">
        <v>1839980</v>
      </c>
      <c r="C10" s="107"/>
      <c r="D10" s="88">
        <v>2325</v>
      </c>
      <c r="E10" s="88">
        <v>5555</v>
      </c>
      <c r="F10" s="119">
        <v>113</v>
      </c>
      <c r="G10" s="119">
        <v>29</v>
      </c>
      <c r="H10" s="88">
        <v>8022</v>
      </c>
      <c r="I10" s="270">
        <v>4.4000000000000003E-3</v>
      </c>
    </row>
    <row r="11" spans="1:9" x14ac:dyDescent="0.25">
      <c r="A11" s="204" t="s">
        <v>236</v>
      </c>
      <c r="B11" s="88">
        <v>1771973</v>
      </c>
      <c r="C11" s="107"/>
      <c r="D11" s="88">
        <v>2325</v>
      </c>
      <c r="E11" s="88">
        <v>5530</v>
      </c>
      <c r="F11" s="119">
        <v>112</v>
      </c>
      <c r="G11" s="119">
        <v>29</v>
      </c>
      <c r="H11" s="88">
        <v>7996</v>
      </c>
      <c r="I11" s="270">
        <v>4.4999999999999997E-3</v>
      </c>
    </row>
    <row r="12" spans="1:9" x14ac:dyDescent="0.25">
      <c r="A12" s="204">
        <v>2010</v>
      </c>
      <c r="B12" s="88">
        <v>1667938</v>
      </c>
      <c r="C12" s="107"/>
      <c r="D12" s="88">
        <v>1831</v>
      </c>
      <c r="E12" s="88">
        <v>5542</v>
      </c>
      <c r="F12" s="119">
        <v>69</v>
      </c>
      <c r="G12" s="119">
        <v>19</v>
      </c>
      <c r="H12" s="88">
        <v>7461</v>
      </c>
      <c r="I12" s="270">
        <v>4.4999999999999997E-3</v>
      </c>
    </row>
    <row r="13" spans="1:9" x14ac:dyDescent="0.25">
      <c r="A13" s="204">
        <v>2011</v>
      </c>
      <c r="B13" s="88">
        <v>1524051</v>
      </c>
      <c r="C13" s="107"/>
      <c r="D13" s="88">
        <v>1404</v>
      </c>
      <c r="E13" s="88">
        <v>6053</v>
      </c>
      <c r="F13" s="119">
        <v>70</v>
      </c>
      <c r="G13" s="119">
        <v>15</v>
      </c>
      <c r="H13" s="88">
        <v>7542</v>
      </c>
      <c r="I13" s="270">
        <v>4.8999999999999998E-3</v>
      </c>
    </row>
    <row r="14" spans="1:9" x14ac:dyDescent="0.25">
      <c r="A14" s="204">
        <v>2012</v>
      </c>
      <c r="B14" s="88">
        <v>1390652</v>
      </c>
      <c r="C14" s="107"/>
      <c r="D14" s="119">
        <v>584</v>
      </c>
      <c r="E14" s="88">
        <v>7247</v>
      </c>
      <c r="F14" s="119">
        <v>101</v>
      </c>
      <c r="G14" s="119">
        <v>17</v>
      </c>
      <c r="H14" s="88">
        <v>7949</v>
      </c>
      <c r="I14" s="270">
        <v>5.7000000000000002E-3</v>
      </c>
    </row>
    <row r="15" spans="1:9" x14ac:dyDescent="0.25">
      <c r="A15" s="204">
        <v>2013</v>
      </c>
      <c r="B15" s="88">
        <v>1295697</v>
      </c>
      <c r="C15" s="107"/>
      <c r="D15" s="119">
        <v>683</v>
      </c>
      <c r="E15" s="88">
        <v>7841</v>
      </c>
      <c r="F15" s="119">
        <v>263</v>
      </c>
      <c r="G15" s="119">
        <v>18</v>
      </c>
      <c r="H15" s="88">
        <v>8805</v>
      </c>
      <c r="I15" s="270">
        <v>6.7999999999999996E-3</v>
      </c>
    </row>
    <row r="16" spans="1:9" x14ac:dyDescent="0.25">
      <c r="A16" s="204">
        <v>2014</v>
      </c>
      <c r="B16" s="88">
        <v>1244192</v>
      </c>
      <c r="C16" s="107"/>
      <c r="D16" s="119">
        <v>613</v>
      </c>
      <c r="E16" s="88">
        <v>8313</v>
      </c>
      <c r="F16" s="119">
        <v>91</v>
      </c>
      <c r="G16" s="119">
        <v>24</v>
      </c>
      <c r="H16" s="88">
        <v>9041</v>
      </c>
      <c r="I16" s="270">
        <v>7.3000000000000001E-3</v>
      </c>
    </row>
    <row r="17" spans="1:9" x14ac:dyDescent="0.25">
      <c r="A17" s="204">
        <v>2015</v>
      </c>
      <c r="B17" s="88">
        <v>1191188</v>
      </c>
      <c r="C17" s="107"/>
      <c r="D17" s="119">
        <v>677</v>
      </c>
      <c r="E17" s="88">
        <v>9052</v>
      </c>
      <c r="F17" s="119">
        <v>88</v>
      </c>
      <c r="G17" s="119">
        <v>37</v>
      </c>
      <c r="H17" s="88">
        <v>9854</v>
      </c>
      <c r="I17" s="270">
        <v>8.3000000000000001E-3</v>
      </c>
    </row>
    <row r="18" spans="1:9" x14ac:dyDescent="0.25">
      <c r="A18" s="204">
        <v>2016</v>
      </c>
      <c r="B18" s="88">
        <v>1154264</v>
      </c>
      <c r="C18" s="107"/>
      <c r="D18" s="119">
        <v>622</v>
      </c>
      <c r="E18" s="88">
        <v>1724</v>
      </c>
      <c r="F18" s="119">
        <v>57</v>
      </c>
      <c r="G18" s="119">
        <v>21</v>
      </c>
      <c r="H18" s="88">
        <v>2424</v>
      </c>
      <c r="I18" s="270">
        <v>2.0999999999999999E-3</v>
      </c>
    </row>
    <row r="19" spans="1:9" ht="16.5" thickBot="1" x14ac:dyDescent="0.3">
      <c r="A19" s="205">
        <v>2017</v>
      </c>
      <c r="B19" s="99">
        <v>1123433</v>
      </c>
      <c r="C19" s="206"/>
      <c r="D19" s="125">
        <v>573</v>
      </c>
      <c r="E19" s="207">
        <v>1751</v>
      </c>
      <c r="F19" s="125">
        <v>58</v>
      </c>
      <c r="G19" s="125">
        <v>23</v>
      </c>
      <c r="H19" s="99">
        <v>2405</v>
      </c>
      <c r="I19" s="271">
        <v>2.0999999999999999E-3</v>
      </c>
    </row>
    <row r="20" spans="1:9" ht="16.5" thickBot="1" x14ac:dyDescent="0.3">
      <c r="A20" s="198">
        <v>2018</v>
      </c>
      <c r="B20" s="199">
        <v>1069774</v>
      </c>
      <c r="C20" s="200"/>
      <c r="D20" s="201">
        <v>483</v>
      </c>
      <c r="E20" s="201">
        <v>2074</v>
      </c>
      <c r="F20" s="201">
        <v>85</v>
      </c>
      <c r="G20" s="201">
        <v>21</v>
      </c>
      <c r="H20" s="201">
        <v>2638</v>
      </c>
      <c r="I20" s="202">
        <f>+H20/B20</f>
        <v>2.4659414044461729E-3</v>
      </c>
    </row>
    <row r="21" spans="1:9" ht="73.5" customHeight="1" x14ac:dyDescent="0.25">
      <c r="A21" s="367" t="s">
        <v>234</v>
      </c>
      <c r="B21" s="368"/>
      <c r="C21" s="368"/>
      <c r="D21" s="368"/>
      <c r="E21" s="368"/>
      <c r="F21" s="368"/>
      <c r="G21" s="368"/>
      <c r="H21" s="368"/>
      <c r="I21" s="368"/>
    </row>
    <row r="22" spans="1:9" x14ac:dyDescent="0.25">
      <c r="B22" s="61"/>
    </row>
  </sheetData>
  <mergeCells count="12">
    <mergeCell ref="A21:I21"/>
    <mergeCell ref="A1:I1"/>
    <mergeCell ref="A2:A5"/>
    <mergeCell ref="B2:B5"/>
    <mergeCell ref="C2:G3"/>
    <mergeCell ref="I2:I5"/>
    <mergeCell ref="E4:E5"/>
    <mergeCell ref="F4:F5"/>
    <mergeCell ref="G4:G5"/>
    <mergeCell ref="C4:C5"/>
    <mergeCell ref="D4:D5"/>
    <mergeCell ref="H2:H5"/>
  </mergeCells>
  <printOptions horizontalCentered="1"/>
  <pageMargins left="0" right="0" top="0.55118110236220474"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activeCell="K10" sqref="K10"/>
    </sheetView>
  </sheetViews>
  <sheetFormatPr defaultColWidth="9.140625" defaultRowHeight="15.75" x14ac:dyDescent="0.25"/>
  <cols>
    <col min="1" max="12" width="15" style="1" customWidth="1"/>
    <col min="13" max="13" width="14.28515625" style="1" bestFit="1" customWidth="1"/>
    <col min="14" max="14" width="15.28515625" style="1" bestFit="1" customWidth="1"/>
    <col min="15" max="15" width="14.28515625" style="1" bestFit="1" customWidth="1"/>
    <col min="16" max="16" width="13.28515625" style="1" bestFit="1" customWidth="1"/>
    <col min="17" max="16384" width="9.140625" style="1"/>
  </cols>
  <sheetData>
    <row r="1" spans="1:12" ht="35.25" customHeight="1" thickBot="1" x14ac:dyDescent="0.3">
      <c r="A1" s="369" t="s">
        <v>252</v>
      </c>
      <c r="B1" s="369"/>
      <c r="C1" s="369"/>
      <c r="D1" s="369"/>
      <c r="E1" s="369"/>
      <c r="F1" s="369"/>
      <c r="G1" s="369"/>
      <c r="H1" s="369"/>
      <c r="I1" s="369"/>
      <c r="J1" s="369"/>
      <c r="K1" s="369"/>
      <c r="L1" s="369"/>
    </row>
    <row r="2" spans="1:12" ht="59.25" customHeight="1" thickBot="1" x14ac:dyDescent="0.3">
      <c r="A2" s="313" t="s">
        <v>152</v>
      </c>
      <c r="B2" s="313" t="s">
        <v>237</v>
      </c>
      <c r="C2" s="382" t="s">
        <v>296</v>
      </c>
      <c r="D2" s="383"/>
      <c r="E2" s="383"/>
      <c r="F2" s="383"/>
      <c r="G2" s="383"/>
      <c r="H2" s="383"/>
      <c r="I2" s="383"/>
      <c r="J2" s="383"/>
      <c r="K2" s="383"/>
      <c r="L2" s="384"/>
    </row>
    <row r="3" spans="1:12" x14ac:dyDescent="0.25">
      <c r="A3" s="370"/>
      <c r="B3" s="370"/>
      <c r="C3" s="37" t="s">
        <v>238</v>
      </c>
      <c r="D3" s="37" t="s">
        <v>156</v>
      </c>
      <c r="E3" s="37" t="s">
        <v>142</v>
      </c>
      <c r="F3" s="37" t="s">
        <v>156</v>
      </c>
      <c r="G3" s="37" t="s">
        <v>239</v>
      </c>
      <c r="H3" s="37" t="s">
        <v>156</v>
      </c>
      <c r="I3" s="37" t="s">
        <v>145</v>
      </c>
      <c r="J3" s="37" t="s">
        <v>156</v>
      </c>
      <c r="K3" s="37" t="s">
        <v>138</v>
      </c>
      <c r="L3" s="37" t="s">
        <v>156</v>
      </c>
    </row>
    <row r="4" spans="1:12" ht="16.5" thickBot="1" x14ac:dyDescent="0.3">
      <c r="A4" s="370"/>
      <c r="B4" s="370"/>
      <c r="C4" s="77" t="s">
        <v>240</v>
      </c>
      <c r="D4" s="77" t="s">
        <v>157</v>
      </c>
      <c r="E4" s="77"/>
      <c r="F4" s="77" t="s">
        <v>157</v>
      </c>
      <c r="G4" s="77" t="s">
        <v>159</v>
      </c>
      <c r="H4" s="77" t="s">
        <v>157</v>
      </c>
      <c r="I4" s="77"/>
      <c r="J4" s="77" t="s">
        <v>157</v>
      </c>
      <c r="K4" s="77"/>
      <c r="L4" s="77" t="s">
        <v>157</v>
      </c>
    </row>
    <row r="5" spans="1:12" ht="31.5" x14ac:dyDescent="0.25">
      <c r="A5" s="120" t="s">
        <v>250</v>
      </c>
      <c r="B5" s="91">
        <v>57491</v>
      </c>
      <c r="C5" s="121">
        <v>23</v>
      </c>
      <c r="D5" s="262">
        <f>+C5/B5</f>
        <v>4.000626184968082E-4</v>
      </c>
      <c r="E5" s="210">
        <v>201</v>
      </c>
      <c r="F5" s="262">
        <f>+E5/B5</f>
        <v>3.4961994051242802E-3</v>
      </c>
      <c r="G5" s="121">
        <v>32</v>
      </c>
      <c r="H5" s="262">
        <f>+G5/B5</f>
        <v>5.5660886051729836E-4</v>
      </c>
      <c r="I5" s="121">
        <v>6</v>
      </c>
      <c r="J5" s="262">
        <f>+I5/B5</f>
        <v>1.0436416134699344E-4</v>
      </c>
      <c r="K5" s="121">
        <v>262</v>
      </c>
      <c r="L5" s="269">
        <f>+K5/B5</f>
        <v>4.55723504548538E-3</v>
      </c>
    </row>
    <row r="6" spans="1:12" x14ac:dyDescent="0.25">
      <c r="A6" s="122">
        <v>2011</v>
      </c>
      <c r="B6" s="87">
        <v>19405</v>
      </c>
      <c r="C6" s="119">
        <v>27</v>
      </c>
      <c r="D6" s="128">
        <f t="shared" ref="D6:D14" si="0">+C6/B6</f>
        <v>1.3913939706261273E-3</v>
      </c>
      <c r="E6" s="208">
        <v>79</v>
      </c>
      <c r="F6" s="128">
        <f t="shared" ref="F6:F14" si="1">+E6/B6</f>
        <v>4.0711156918320024E-3</v>
      </c>
      <c r="G6" s="119">
        <v>10</v>
      </c>
      <c r="H6" s="128">
        <f t="shared" ref="H6:H14" si="2">+G6/B6</f>
        <v>5.1533110023189901E-4</v>
      </c>
      <c r="I6" s="119">
        <v>1</v>
      </c>
      <c r="J6" s="128">
        <f t="shared" ref="J6:J14" si="3">+I6/B6</f>
        <v>5.1533110023189902E-5</v>
      </c>
      <c r="K6" s="119">
        <v>117</v>
      </c>
      <c r="L6" s="270">
        <f t="shared" ref="L6:L14" si="4">+K6/B6</f>
        <v>6.0293738727132179E-3</v>
      </c>
    </row>
    <row r="7" spans="1:12" x14ac:dyDescent="0.25">
      <c r="A7" s="122">
        <f>+A6+1</f>
        <v>2012</v>
      </c>
      <c r="B7" s="87">
        <v>24875</v>
      </c>
      <c r="C7" s="119">
        <v>41</v>
      </c>
      <c r="D7" s="128">
        <f t="shared" si="0"/>
        <v>1.6482412060301508E-3</v>
      </c>
      <c r="E7" s="208">
        <v>97</v>
      </c>
      <c r="F7" s="128">
        <f t="shared" si="1"/>
        <v>3.8994974874371861E-3</v>
      </c>
      <c r="G7" s="119">
        <v>10</v>
      </c>
      <c r="H7" s="128">
        <f t="shared" si="2"/>
        <v>4.0201005025125629E-4</v>
      </c>
      <c r="I7" s="119">
        <v>5</v>
      </c>
      <c r="J7" s="128">
        <f t="shared" si="3"/>
        <v>2.0100502512562814E-4</v>
      </c>
      <c r="K7" s="119">
        <v>153</v>
      </c>
      <c r="L7" s="270">
        <f t="shared" si="4"/>
        <v>6.1507537688442211E-3</v>
      </c>
    </row>
    <row r="8" spans="1:12" x14ac:dyDescent="0.25">
      <c r="A8" s="122">
        <f t="shared" ref="A8:A12" si="5">+A7+1</f>
        <v>2013</v>
      </c>
      <c r="B8" s="87">
        <v>33782</v>
      </c>
      <c r="C8" s="119">
        <v>75</v>
      </c>
      <c r="D8" s="128">
        <f t="shared" si="0"/>
        <v>2.2201172221893318E-3</v>
      </c>
      <c r="E8" s="208">
        <v>151</v>
      </c>
      <c r="F8" s="128">
        <f t="shared" si="1"/>
        <v>4.469836007341188E-3</v>
      </c>
      <c r="G8" s="119">
        <v>13</v>
      </c>
      <c r="H8" s="128">
        <f t="shared" si="2"/>
        <v>3.8482031851281749E-4</v>
      </c>
      <c r="I8" s="119">
        <v>5</v>
      </c>
      <c r="J8" s="128">
        <f t="shared" si="3"/>
        <v>1.480078148126221E-4</v>
      </c>
      <c r="K8" s="119">
        <v>244</v>
      </c>
      <c r="L8" s="270">
        <f t="shared" si="4"/>
        <v>7.222781362855959E-3</v>
      </c>
    </row>
    <row r="9" spans="1:12" x14ac:dyDescent="0.25">
      <c r="A9" s="122">
        <f t="shared" si="5"/>
        <v>2014</v>
      </c>
      <c r="B9" s="87">
        <v>48917</v>
      </c>
      <c r="C9" s="119">
        <v>97</v>
      </c>
      <c r="D9" s="128">
        <f t="shared" si="0"/>
        <v>1.9829507124312609E-3</v>
      </c>
      <c r="E9" s="208">
        <v>266</v>
      </c>
      <c r="F9" s="128">
        <f t="shared" si="1"/>
        <v>5.4377823660486128E-3</v>
      </c>
      <c r="G9" s="119">
        <v>9</v>
      </c>
      <c r="H9" s="128">
        <f t="shared" si="2"/>
        <v>1.8398511764826134E-4</v>
      </c>
      <c r="I9" s="119">
        <v>3</v>
      </c>
      <c r="J9" s="128">
        <f t="shared" si="3"/>
        <v>6.1328372549420451E-5</v>
      </c>
      <c r="K9" s="119">
        <v>375</v>
      </c>
      <c r="L9" s="270">
        <f t="shared" si="4"/>
        <v>7.6660465686775557E-3</v>
      </c>
    </row>
    <row r="10" spans="1:12" x14ac:dyDescent="0.25">
      <c r="A10" s="122">
        <f t="shared" si="5"/>
        <v>2015</v>
      </c>
      <c r="B10" s="87">
        <v>69536</v>
      </c>
      <c r="C10" s="119">
        <v>114</v>
      </c>
      <c r="D10" s="128">
        <f t="shared" si="0"/>
        <v>1.6394385641969628E-3</v>
      </c>
      <c r="E10" s="208">
        <v>311</v>
      </c>
      <c r="F10" s="128">
        <f t="shared" si="1"/>
        <v>4.4725034514496087E-3</v>
      </c>
      <c r="G10" s="119">
        <v>6</v>
      </c>
      <c r="H10" s="128">
        <f t="shared" si="2"/>
        <v>8.6286240220892772E-5</v>
      </c>
      <c r="I10" s="119">
        <v>1</v>
      </c>
      <c r="J10" s="128">
        <f t="shared" si="3"/>
        <v>1.4381040036815463E-5</v>
      </c>
      <c r="K10" s="119">
        <v>432</v>
      </c>
      <c r="L10" s="270">
        <f t="shared" si="4"/>
        <v>6.2126092959042794E-3</v>
      </c>
    </row>
    <row r="11" spans="1:12" x14ac:dyDescent="0.25">
      <c r="A11" s="122">
        <f t="shared" si="5"/>
        <v>2016</v>
      </c>
      <c r="B11" s="87">
        <v>102407</v>
      </c>
      <c r="C11" s="119">
        <v>57</v>
      </c>
      <c r="D11" s="128">
        <f t="shared" si="0"/>
        <v>5.5660257599578157E-4</v>
      </c>
      <c r="E11" s="208">
        <v>344</v>
      </c>
      <c r="F11" s="128">
        <f t="shared" si="1"/>
        <v>3.3591453709219095E-3</v>
      </c>
      <c r="G11" s="119">
        <v>5</v>
      </c>
      <c r="H11" s="128">
        <f t="shared" si="2"/>
        <v>4.8824787368051013E-5</v>
      </c>
      <c r="I11" s="119">
        <v>0</v>
      </c>
      <c r="J11" s="128">
        <f t="shared" si="3"/>
        <v>0</v>
      </c>
      <c r="K11" s="119">
        <v>406</v>
      </c>
      <c r="L11" s="270">
        <f t="shared" si="4"/>
        <v>3.964572734285742E-3</v>
      </c>
    </row>
    <row r="12" spans="1:12" x14ac:dyDescent="0.25">
      <c r="A12" s="122">
        <f t="shared" si="5"/>
        <v>2017</v>
      </c>
      <c r="B12" s="87">
        <v>166065</v>
      </c>
      <c r="C12" s="119">
        <v>42</v>
      </c>
      <c r="D12" s="128">
        <f t="shared" si="0"/>
        <v>2.5291301598771566E-4</v>
      </c>
      <c r="E12" s="208">
        <v>404</v>
      </c>
      <c r="F12" s="128">
        <f t="shared" si="1"/>
        <v>2.4327823442627885E-3</v>
      </c>
      <c r="G12" s="119">
        <v>0</v>
      </c>
      <c r="H12" s="128">
        <f t="shared" si="2"/>
        <v>0</v>
      </c>
      <c r="I12" s="119">
        <v>0</v>
      </c>
      <c r="J12" s="128">
        <f t="shared" si="3"/>
        <v>0</v>
      </c>
      <c r="K12" s="119">
        <v>446</v>
      </c>
      <c r="L12" s="270">
        <f t="shared" si="4"/>
        <v>2.6856953602505044E-3</v>
      </c>
    </row>
    <row r="13" spans="1:12" ht="16.5" thickBot="1" x14ac:dyDescent="0.3">
      <c r="A13" s="123">
        <v>2018</v>
      </c>
      <c r="B13" s="98">
        <v>547296</v>
      </c>
      <c r="C13" s="125">
        <v>7</v>
      </c>
      <c r="D13" s="264">
        <f t="shared" si="0"/>
        <v>1.2790153774191663E-5</v>
      </c>
      <c r="E13" s="211">
        <v>221</v>
      </c>
      <c r="F13" s="264">
        <f t="shared" si="1"/>
        <v>4.038034262994796E-4</v>
      </c>
      <c r="G13" s="125">
        <v>0</v>
      </c>
      <c r="H13" s="264">
        <f t="shared" si="2"/>
        <v>0</v>
      </c>
      <c r="I13" s="125">
        <v>0</v>
      </c>
      <c r="J13" s="264">
        <f t="shared" si="3"/>
        <v>0</v>
      </c>
      <c r="K13" s="125">
        <v>228</v>
      </c>
      <c r="L13" s="271">
        <f t="shared" si="4"/>
        <v>4.1659358007367127E-4</v>
      </c>
    </row>
    <row r="14" spans="1:12" ht="16.5" thickBot="1" x14ac:dyDescent="0.3">
      <c r="A14" s="209" t="s">
        <v>138</v>
      </c>
      <c r="B14" s="55">
        <f t="shared" ref="B14" si="6">SUM(B5:B13)</f>
        <v>1069774</v>
      </c>
      <c r="C14" s="56">
        <v>483</v>
      </c>
      <c r="D14" s="57">
        <f t="shared" si="0"/>
        <v>4.5149723212566394E-4</v>
      </c>
      <c r="E14" s="56">
        <v>2074</v>
      </c>
      <c r="F14" s="57">
        <f t="shared" si="1"/>
        <v>1.9387272451938447E-3</v>
      </c>
      <c r="G14" s="56">
        <v>85</v>
      </c>
      <c r="H14" s="57">
        <f t="shared" si="2"/>
        <v>7.9456034639091989E-5</v>
      </c>
      <c r="I14" s="56">
        <v>21</v>
      </c>
      <c r="J14" s="57">
        <f t="shared" si="3"/>
        <v>1.9630314440246258E-5</v>
      </c>
      <c r="K14" s="56">
        <v>2663</v>
      </c>
      <c r="L14" s="58">
        <f t="shared" si="4"/>
        <v>2.4893108263988467E-3</v>
      </c>
    </row>
  </sheetData>
  <mergeCells count="4">
    <mergeCell ref="A1:L1"/>
    <mergeCell ref="A2:A4"/>
    <mergeCell ref="B2:B4"/>
    <mergeCell ref="C2:L2"/>
  </mergeCells>
  <printOptions horizontalCentered="1"/>
  <pageMargins left="0" right="0" top="0.55118110236220474" bottom="0.35433070866141736"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workbookViewId="0">
      <selection activeCell="J3" sqref="J3"/>
    </sheetView>
  </sheetViews>
  <sheetFormatPr defaultColWidth="9.140625" defaultRowHeight="15.75" x14ac:dyDescent="0.25"/>
  <cols>
    <col min="1" max="1" width="17.42578125" style="1" customWidth="1"/>
    <col min="2" max="2" width="9.5703125" style="1" bestFit="1" customWidth="1"/>
    <col min="3" max="3" width="10.7109375" style="1" bestFit="1" customWidth="1"/>
    <col min="4" max="4" width="10.5703125" style="1" customWidth="1"/>
    <col min="5" max="5" width="13" style="1" customWidth="1"/>
    <col min="6" max="6" width="12.42578125" style="1" bestFit="1" customWidth="1"/>
    <col min="7" max="7" width="16.85546875" style="1" bestFit="1" customWidth="1"/>
    <col min="8" max="8" width="12.140625" style="1" bestFit="1" customWidth="1"/>
    <col min="9" max="9" width="14.5703125" style="1" bestFit="1" customWidth="1"/>
    <col min="10" max="10" width="11.7109375" style="1" bestFit="1" customWidth="1"/>
    <col min="11" max="11" width="16.5703125" style="1" bestFit="1" customWidth="1"/>
    <col min="12" max="12" width="13.28515625" style="1" bestFit="1" customWidth="1"/>
    <col min="13" max="13" width="10.7109375" style="1" bestFit="1" customWidth="1"/>
    <col min="14" max="14" width="11.28515625" style="1" customWidth="1"/>
    <col min="15" max="15" width="12.85546875" style="1" customWidth="1"/>
    <col min="16" max="16" width="9.42578125" style="1" bestFit="1" customWidth="1"/>
    <col min="17" max="16384" width="9.140625" style="1"/>
  </cols>
  <sheetData>
    <row r="1" spans="1:16" ht="34.5" customHeight="1" thickBot="1" x14ac:dyDescent="0.3">
      <c r="A1" s="330" t="s">
        <v>253</v>
      </c>
      <c r="B1" s="330"/>
      <c r="C1" s="330"/>
      <c r="D1" s="330"/>
      <c r="E1" s="330"/>
      <c r="F1" s="330"/>
      <c r="G1" s="330"/>
      <c r="H1" s="330"/>
      <c r="I1" s="330"/>
      <c r="J1" s="330"/>
      <c r="K1" s="330"/>
      <c r="L1" s="330"/>
      <c r="M1" s="330"/>
      <c r="N1" s="330"/>
      <c r="O1" s="330"/>
      <c r="P1" s="330"/>
    </row>
    <row r="2" spans="1:16" ht="16.5" thickBot="1" x14ac:dyDescent="0.3">
      <c r="A2" s="331" t="s">
        <v>152</v>
      </c>
      <c r="B2" s="333" t="s">
        <v>296</v>
      </c>
      <c r="C2" s="304"/>
      <c r="D2" s="304"/>
      <c r="E2" s="304"/>
      <c r="F2" s="304"/>
      <c r="G2" s="304"/>
      <c r="H2" s="304"/>
      <c r="I2" s="304"/>
      <c r="J2" s="304"/>
      <c r="K2" s="334"/>
      <c r="L2" s="385" t="s">
        <v>301</v>
      </c>
      <c r="M2" s="304"/>
      <c r="N2" s="304"/>
      <c r="O2" s="304"/>
      <c r="P2" s="334"/>
    </row>
    <row r="3" spans="1:16" ht="79.5" thickBot="1" x14ac:dyDescent="0.3">
      <c r="A3" s="332"/>
      <c r="B3" s="151" t="s">
        <v>241</v>
      </c>
      <c r="C3" s="151" t="s">
        <v>242</v>
      </c>
      <c r="D3" s="151" t="s">
        <v>243</v>
      </c>
      <c r="E3" s="151" t="s">
        <v>244</v>
      </c>
      <c r="F3" s="151" t="s">
        <v>245</v>
      </c>
      <c r="G3" s="151" t="s">
        <v>170</v>
      </c>
      <c r="H3" s="151" t="s">
        <v>246</v>
      </c>
      <c r="I3" s="151" t="s">
        <v>172</v>
      </c>
      <c r="J3" s="212" t="s">
        <v>15</v>
      </c>
      <c r="K3" s="212" t="s">
        <v>174</v>
      </c>
      <c r="L3" s="151" t="s">
        <v>181</v>
      </c>
      <c r="M3" s="151" t="s">
        <v>142</v>
      </c>
      <c r="N3" s="151" t="s">
        <v>144</v>
      </c>
      <c r="O3" s="151" t="s">
        <v>145</v>
      </c>
      <c r="P3" s="212" t="s">
        <v>302</v>
      </c>
    </row>
    <row r="4" spans="1:16" x14ac:dyDescent="0.25">
      <c r="A4" s="120" t="s">
        <v>254</v>
      </c>
      <c r="B4" s="121">
        <v>23</v>
      </c>
      <c r="C4" s="121">
        <v>201</v>
      </c>
      <c r="D4" s="121">
        <v>21</v>
      </c>
      <c r="E4" s="121">
        <v>6</v>
      </c>
      <c r="F4" s="216">
        <v>941704</v>
      </c>
      <c r="G4" s="216">
        <v>25040965</v>
      </c>
      <c r="H4" s="216">
        <v>6524666</v>
      </c>
      <c r="I4" s="216">
        <v>1714341</v>
      </c>
      <c r="J4" s="242">
        <v>176</v>
      </c>
      <c r="K4" s="243">
        <v>33124996</v>
      </c>
      <c r="L4" s="217">
        <f>+F4/$F$13</f>
        <v>2.3148072925583699E-2</v>
      </c>
      <c r="M4" s="217">
        <f>+G4/$G$13</f>
        <v>9.9093500366667434E-2</v>
      </c>
      <c r="N4" s="217">
        <f>+H4/$H$13</f>
        <v>0.51208765317404248</v>
      </c>
      <c r="O4" s="217">
        <f>+I4/$I$13</f>
        <v>0.39605680736824084</v>
      </c>
      <c r="P4" s="249">
        <f>+K4/$K$13</f>
        <v>0.11258056053468517</v>
      </c>
    </row>
    <row r="5" spans="1:16" x14ac:dyDescent="0.25">
      <c r="A5" s="122">
        <v>2011</v>
      </c>
      <c r="B5" s="119">
        <v>27</v>
      </c>
      <c r="C5" s="119">
        <v>79</v>
      </c>
      <c r="D5" s="119">
        <v>5</v>
      </c>
      <c r="E5" s="119">
        <v>1</v>
      </c>
      <c r="F5" s="215">
        <v>952483</v>
      </c>
      <c r="G5" s="215">
        <v>11750943</v>
      </c>
      <c r="H5" s="215">
        <v>1343497</v>
      </c>
      <c r="I5" s="215">
        <v>2703</v>
      </c>
      <c r="J5" s="244">
        <v>83</v>
      </c>
      <c r="K5" s="245">
        <v>11580722</v>
      </c>
      <c r="L5" s="144">
        <f t="shared" ref="L5:L12" si="0">+F5/$F$13</f>
        <v>2.3413032061431978E-2</v>
      </c>
      <c r="M5" s="144">
        <f t="shared" ref="M5:M12" si="1">+G5/$G$13</f>
        <v>4.6501485644789974E-2</v>
      </c>
      <c r="N5" s="144">
        <f t="shared" ref="N5:N12" si="2">+H5/$H$13</f>
        <v>0.10544420599864676</v>
      </c>
      <c r="O5" s="144">
        <f t="shared" ref="O5:O12" si="3">+I5/$I$13</f>
        <v>6.2446243210443838E-4</v>
      </c>
      <c r="P5" s="250">
        <f t="shared" ref="P5:P12" si="4">+K5/$K$13</f>
        <v>3.93589232178733E-2</v>
      </c>
    </row>
    <row r="6" spans="1:16" x14ac:dyDescent="0.25">
      <c r="A6" s="122">
        <v>2012</v>
      </c>
      <c r="B6" s="119">
        <v>41</v>
      </c>
      <c r="C6" s="119">
        <v>97</v>
      </c>
      <c r="D6" s="119">
        <v>5</v>
      </c>
      <c r="E6" s="119">
        <v>5</v>
      </c>
      <c r="F6" s="215">
        <v>5589681</v>
      </c>
      <c r="G6" s="215">
        <v>19989866</v>
      </c>
      <c r="H6" s="215">
        <v>734945</v>
      </c>
      <c r="I6" s="215">
        <v>944421</v>
      </c>
      <c r="J6" s="244">
        <v>114</v>
      </c>
      <c r="K6" s="245">
        <v>24780229</v>
      </c>
      <c r="L6" s="144">
        <f t="shared" si="0"/>
        <v>0.13740022705515706</v>
      </c>
      <c r="M6" s="144">
        <f t="shared" si="1"/>
        <v>7.9105010282176938E-2</v>
      </c>
      <c r="N6" s="144">
        <f t="shared" si="2"/>
        <v>5.7682072961588636E-2</v>
      </c>
      <c r="O6" s="144">
        <f t="shared" si="3"/>
        <v>0.21818551039234399</v>
      </c>
      <c r="P6" s="250">
        <f t="shared" si="4"/>
        <v>8.4219544388710599E-2</v>
      </c>
    </row>
    <row r="7" spans="1:16" x14ac:dyDescent="0.25">
      <c r="A7" s="122">
        <v>2013</v>
      </c>
      <c r="B7" s="119">
        <v>75</v>
      </c>
      <c r="C7" s="119">
        <v>151</v>
      </c>
      <c r="D7" s="119">
        <v>8</v>
      </c>
      <c r="E7" s="119">
        <v>5</v>
      </c>
      <c r="F7" s="215">
        <v>6603846</v>
      </c>
      <c r="G7" s="215">
        <v>22709672</v>
      </c>
      <c r="H7" s="215">
        <v>912941</v>
      </c>
      <c r="I7" s="215">
        <v>686254</v>
      </c>
      <c r="J7" s="244">
        <v>165</v>
      </c>
      <c r="K7" s="245">
        <v>29064351</v>
      </c>
      <c r="L7" s="144">
        <f t="shared" si="0"/>
        <v>0.16232946743066209</v>
      </c>
      <c r="M7" s="144">
        <f t="shared" si="1"/>
        <v>8.9867977957674441E-2</v>
      </c>
      <c r="N7" s="144">
        <f t="shared" si="2"/>
        <v>7.1652068347462308E-2</v>
      </c>
      <c r="O7" s="144">
        <f t="shared" si="3"/>
        <v>0.15854230184291501</v>
      </c>
      <c r="P7" s="250">
        <f t="shared" si="4"/>
        <v>9.8779813502674452E-2</v>
      </c>
    </row>
    <row r="8" spans="1:16" x14ac:dyDescent="0.25">
      <c r="A8" s="122">
        <v>2014</v>
      </c>
      <c r="B8" s="119">
        <v>97</v>
      </c>
      <c r="C8" s="119">
        <v>266</v>
      </c>
      <c r="D8" s="119">
        <v>11</v>
      </c>
      <c r="E8" s="119">
        <v>3</v>
      </c>
      <c r="F8" s="215">
        <v>7337976</v>
      </c>
      <c r="G8" s="215">
        <v>34062717</v>
      </c>
      <c r="H8" s="215">
        <v>1026363</v>
      </c>
      <c r="I8" s="215">
        <v>539314</v>
      </c>
      <c r="J8" s="244">
        <v>251</v>
      </c>
      <c r="K8" s="245">
        <v>41451311</v>
      </c>
      <c r="L8" s="144">
        <f t="shared" si="0"/>
        <v>0.1803751535240192</v>
      </c>
      <c r="M8" s="144">
        <f t="shared" si="1"/>
        <v>0.13479487949163257</v>
      </c>
      <c r="N8" s="144">
        <f t="shared" si="2"/>
        <v>8.0553980843566519E-2</v>
      </c>
      <c r="O8" s="144">
        <f t="shared" si="3"/>
        <v>0.12459538738733744</v>
      </c>
      <c r="P8" s="250">
        <f t="shared" si="4"/>
        <v>0.14087886462771379</v>
      </c>
    </row>
    <row r="9" spans="1:16" x14ac:dyDescent="0.25">
      <c r="A9" s="122">
        <v>2015</v>
      </c>
      <c r="B9" s="119">
        <v>114</v>
      </c>
      <c r="C9" s="119">
        <v>310</v>
      </c>
      <c r="D9" s="119">
        <v>5</v>
      </c>
      <c r="E9" s="119">
        <v>1</v>
      </c>
      <c r="F9" s="215">
        <v>10316546</v>
      </c>
      <c r="G9" s="215">
        <v>36313641</v>
      </c>
      <c r="H9" s="215">
        <v>345764</v>
      </c>
      <c r="I9" s="215">
        <v>441490</v>
      </c>
      <c r="J9" s="244">
        <v>267</v>
      </c>
      <c r="K9" s="245">
        <v>44609013</v>
      </c>
      <c r="L9" s="144">
        <f t="shared" si="0"/>
        <v>0.25359153104174859</v>
      </c>
      <c r="M9" s="144">
        <f t="shared" si="1"/>
        <v>0.1437023612208447</v>
      </c>
      <c r="N9" s="144">
        <f t="shared" si="2"/>
        <v>2.7137247379723287E-2</v>
      </c>
      <c r="O9" s="144">
        <f t="shared" si="3"/>
        <v>0.10199553057705828</v>
      </c>
      <c r="P9" s="250">
        <f t="shared" si="4"/>
        <v>0.15161081644927768</v>
      </c>
    </row>
    <row r="10" spans="1:16" x14ac:dyDescent="0.25">
      <c r="A10" s="122">
        <v>2016</v>
      </c>
      <c r="B10" s="119">
        <v>57</v>
      </c>
      <c r="C10" s="119">
        <v>343</v>
      </c>
      <c r="D10" s="119">
        <v>5</v>
      </c>
      <c r="E10" s="119">
        <v>0</v>
      </c>
      <c r="F10" s="215">
        <v>3135177</v>
      </c>
      <c r="G10" s="215">
        <v>50623956</v>
      </c>
      <c r="H10" s="215">
        <v>1853131</v>
      </c>
      <c r="I10" s="215">
        <v>0</v>
      </c>
      <c r="J10" s="244">
        <v>252</v>
      </c>
      <c r="K10" s="245">
        <v>54304871</v>
      </c>
      <c r="L10" s="144">
        <f t="shared" si="0"/>
        <v>7.7065941984543682E-2</v>
      </c>
      <c r="M10" s="144">
        <f t="shared" si="1"/>
        <v>0.20033193618728976</v>
      </c>
      <c r="N10" s="144">
        <f t="shared" si="2"/>
        <v>0.14544277129496996</v>
      </c>
      <c r="O10" s="144">
        <f t="shared" si="3"/>
        <v>0</v>
      </c>
      <c r="P10" s="250">
        <f t="shared" si="4"/>
        <v>0.18456372996826231</v>
      </c>
    </row>
    <row r="11" spans="1:16" x14ac:dyDescent="0.25">
      <c r="A11" s="122">
        <v>2017</v>
      </c>
      <c r="B11" s="119">
        <v>42</v>
      </c>
      <c r="C11" s="119">
        <v>404</v>
      </c>
      <c r="D11" s="119">
        <v>0</v>
      </c>
      <c r="E11" s="119">
        <v>0</v>
      </c>
      <c r="F11" s="215">
        <v>2763893</v>
      </c>
      <c r="G11" s="215">
        <v>35100204</v>
      </c>
      <c r="H11" s="215">
        <v>0</v>
      </c>
      <c r="I11" s="215">
        <v>0</v>
      </c>
      <c r="J11" s="244">
        <v>218</v>
      </c>
      <c r="K11" s="245">
        <v>36402168</v>
      </c>
      <c r="L11" s="144">
        <f t="shared" si="0"/>
        <v>6.793939148873776E-2</v>
      </c>
      <c r="M11" s="144">
        <f t="shared" si="1"/>
        <v>0.13890048078994169</v>
      </c>
      <c r="N11" s="144">
        <f t="shared" si="2"/>
        <v>0</v>
      </c>
      <c r="O11" s="144">
        <f t="shared" si="3"/>
        <v>0</v>
      </c>
      <c r="P11" s="250">
        <f t="shared" si="4"/>
        <v>0.12371855012805977</v>
      </c>
    </row>
    <row r="12" spans="1:16" ht="16.5" thickBot="1" x14ac:dyDescent="0.3">
      <c r="A12" s="123">
        <v>2018</v>
      </c>
      <c r="B12" s="125">
        <v>7</v>
      </c>
      <c r="C12" s="125">
        <v>221</v>
      </c>
      <c r="D12" s="125">
        <v>0</v>
      </c>
      <c r="E12" s="125">
        <v>0</v>
      </c>
      <c r="F12" s="218">
        <v>3040439</v>
      </c>
      <c r="G12" s="218">
        <v>17108414</v>
      </c>
      <c r="H12" s="218">
        <v>0</v>
      </c>
      <c r="I12" s="218">
        <v>0</v>
      </c>
      <c r="J12" s="246">
        <v>84</v>
      </c>
      <c r="K12" s="247">
        <v>18916049</v>
      </c>
      <c r="L12" s="219">
        <f t="shared" si="0"/>
        <v>7.4737182488115977E-2</v>
      </c>
      <c r="M12" s="219">
        <f t="shared" si="1"/>
        <v>6.7702368058982484E-2</v>
      </c>
      <c r="N12" s="219">
        <f t="shared" si="2"/>
        <v>0</v>
      </c>
      <c r="O12" s="219">
        <f t="shared" si="3"/>
        <v>0</v>
      </c>
      <c r="P12" s="251">
        <f t="shared" si="4"/>
        <v>6.4289197182742924E-2</v>
      </c>
    </row>
    <row r="13" spans="1:16" ht="16.5" thickBot="1" x14ac:dyDescent="0.3">
      <c r="A13" s="81" t="s">
        <v>138</v>
      </c>
      <c r="B13" s="213">
        <v>483</v>
      </c>
      <c r="C13" s="213">
        <v>2072</v>
      </c>
      <c r="D13" s="213">
        <v>60</v>
      </c>
      <c r="E13" s="213">
        <v>21</v>
      </c>
      <c r="F13" s="69">
        <v>40681745</v>
      </c>
      <c r="G13" s="69">
        <v>252700378</v>
      </c>
      <c r="H13" s="69">
        <v>12741307</v>
      </c>
      <c r="I13" s="69">
        <v>4328523</v>
      </c>
      <c r="J13" s="248">
        <v>1610</v>
      </c>
      <c r="K13" s="248">
        <v>294233710</v>
      </c>
      <c r="L13" s="214">
        <f>SUM(L4:L12)</f>
        <v>1</v>
      </c>
      <c r="M13" s="214">
        <f t="shared" ref="M13:P13" si="5">SUM(M4:M12)</f>
        <v>0.99999999999999989</v>
      </c>
      <c r="N13" s="214">
        <f t="shared" si="5"/>
        <v>1</v>
      </c>
      <c r="O13" s="214">
        <f t="shared" si="5"/>
        <v>1</v>
      </c>
      <c r="P13" s="252">
        <f t="shared" si="5"/>
        <v>1</v>
      </c>
    </row>
  </sheetData>
  <mergeCells count="4">
    <mergeCell ref="A2:A3"/>
    <mergeCell ref="B2:K2"/>
    <mergeCell ref="L2:P2"/>
    <mergeCell ref="A1:P1"/>
  </mergeCells>
  <printOptions horizontalCentered="1"/>
  <pageMargins left="0" right="0" top="0.74803149606299213" bottom="0.74803149606299213" header="0.31496062992125984" footer="0.31496062992125984"/>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activeCell="A4" sqref="A4"/>
    </sheetView>
  </sheetViews>
  <sheetFormatPr defaultColWidth="9.140625" defaultRowHeight="15.75" x14ac:dyDescent="0.25"/>
  <cols>
    <col min="1" max="1" width="22.42578125" style="1" customWidth="1"/>
    <col min="2" max="5" width="11.85546875" style="1" customWidth="1"/>
    <col min="6" max="6" width="16.140625" style="1" bestFit="1" customWidth="1"/>
    <col min="7" max="10" width="11.85546875" style="1" customWidth="1"/>
    <col min="11" max="12" width="14" style="1" customWidth="1"/>
    <col min="13" max="16384" width="9.140625" style="1"/>
  </cols>
  <sheetData>
    <row r="1" spans="1:12" ht="34.5" customHeight="1" thickBot="1" x14ac:dyDescent="0.3">
      <c r="A1" s="330" t="s">
        <v>299</v>
      </c>
      <c r="B1" s="330"/>
      <c r="C1" s="330"/>
      <c r="D1" s="330"/>
      <c r="E1" s="330"/>
      <c r="F1" s="330"/>
      <c r="G1" s="330"/>
      <c r="H1" s="330"/>
      <c r="I1" s="330"/>
      <c r="J1" s="330"/>
      <c r="K1" s="330"/>
      <c r="L1" s="330"/>
    </row>
    <row r="2" spans="1:12" ht="29.25" customHeight="1" thickBot="1" x14ac:dyDescent="0.3">
      <c r="A2" s="331" t="s">
        <v>152</v>
      </c>
      <c r="B2" s="389" t="s">
        <v>297</v>
      </c>
      <c r="C2" s="390"/>
      <c r="D2" s="390"/>
      <c r="E2" s="390"/>
      <c r="F2" s="391"/>
      <c r="G2" s="389" t="s">
        <v>298</v>
      </c>
      <c r="H2" s="390"/>
      <c r="I2" s="390"/>
      <c r="J2" s="390"/>
      <c r="K2" s="391"/>
      <c r="L2" s="387" t="s">
        <v>178</v>
      </c>
    </row>
    <row r="3" spans="1:12" ht="32.25" thickBot="1" x14ac:dyDescent="0.3">
      <c r="A3" s="386"/>
      <c r="B3" s="17" t="s">
        <v>181</v>
      </c>
      <c r="C3" s="17" t="s">
        <v>142</v>
      </c>
      <c r="D3" s="17" t="s">
        <v>144</v>
      </c>
      <c r="E3" s="17" t="s">
        <v>145</v>
      </c>
      <c r="F3" s="234" t="s">
        <v>300</v>
      </c>
      <c r="G3" s="39" t="s">
        <v>181</v>
      </c>
      <c r="H3" s="17" t="s">
        <v>142</v>
      </c>
      <c r="I3" s="17" t="s">
        <v>144</v>
      </c>
      <c r="J3" s="17" t="s">
        <v>145</v>
      </c>
      <c r="K3" s="234" t="s">
        <v>300</v>
      </c>
      <c r="L3" s="388"/>
    </row>
    <row r="4" spans="1:12" x14ac:dyDescent="0.25">
      <c r="A4" s="120" t="s">
        <v>254</v>
      </c>
      <c r="B4" s="221">
        <v>7</v>
      </c>
      <c r="C4" s="221">
        <v>31</v>
      </c>
      <c r="D4" s="221">
        <v>13</v>
      </c>
      <c r="E4" s="221">
        <v>5</v>
      </c>
      <c r="F4" s="121">
        <f>+B4+C4+D4+E4</f>
        <v>56</v>
      </c>
      <c r="G4" s="221">
        <v>34</v>
      </c>
      <c r="H4" s="221">
        <v>99</v>
      </c>
      <c r="I4" s="221">
        <v>19</v>
      </c>
      <c r="J4" s="221">
        <v>8</v>
      </c>
      <c r="K4" s="121">
        <f>+G4+H4+I4+J4</f>
        <v>160</v>
      </c>
      <c r="L4" s="222">
        <f>+F4-K4</f>
        <v>-104</v>
      </c>
    </row>
    <row r="5" spans="1:12" x14ac:dyDescent="0.25">
      <c r="A5" s="122">
        <v>2011</v>
      </c>
      <c r="B5" s="220">
        <v>7</v>
      </c>
      <c r="C5" s="220">
        <v>28</v>
      </c>
      <c r="D5" s="220">
        <v>5</v>
      </c>
      <c r="E5" s="220">
        <v>1</v>
      </c>
      <c r="F5" s="119">
        <f t="shared" ref="F5:F12" si="0">+B5+C5+D5+E5</f>
        <v>41</v>
      </c>
      <c r="G5" s="220">
        <v>23</v>
      </c>
      <c r="H5" s="220">
        <v>46</v>
      </c>
      <c r="I5" s="220">
        <v>6</v>
      </c>
      <c r="J5" s="220">
        <v>1</v>
      </c>
      <c r="K5" s="119">
        <f t="shared" ref="K5:K12" si="1">+G5+H5+I5+J5</f>
        <v>76</v>
      </c>
      <c r="L5" s="223">
        <f t="shared" ref="L5:L13" si="2">+F5-K5</f>
        <v>-35</v>
      </c>
    </row>
    <row r="6" spans="1:12" x14ac:dyDescent="0.25">
      <c r="A6" s="122">
        <v>2012</v>
      </c>
      <c r="B6" s="220">
        <v>9</v>
      </c>
      <c r="C6" s="220">
        <v>26</v>
      </c>
      <c r="D6" s="220">
        <v>7</v>
      </c>
      <c r="E6" s="220">
        <v>4</v>
      </c>
      <c r="F6" s="119">
        <f t="shared" si="0"/>
        <v>46</v>
      </c>
      <c r="G6" s="220">
        <v>41</v>
      </c>
      <c r="H6" s="220">
        <v>53</v>
      </c>
      <c r="I6" s="220">
        <v>6</v>
      </c>
      <c r="J6" s="220">
        <v>1</v>
      </c>
      <c r="K6" s="119">
        <f t="shared" si="1"/>
        <v>101</v>
      </c>
      <c r="L6" s="223">
        <f t="shared" si="2"/>
        <v>-55</v>
      </c>
    </row>
    <row r="7" spans="1:12" x14ac:dyDescent="0.25">
      <c r="A7" s="122">
        <v>2013</v>
      </c>
      <c r="B7" s="220">
        <v>17</v>
      </c>
      <c r="C7" s="220">
        <v>35</v>
      </c>
      <c r="D7" s="220">
        <v>10</v>
      </c>
      <c r="E7" s="220">
        <v>4</v>
      </c>
      <c r="F7" s="119">
        <f t="shared" si="0"/>
        <v>66</v>
      </c>
      <c r="G7" s="220">
        <v>48</v>
      </c>
      <c r="H7" s="220">
        <v>73</v>
      </c>
      <c r="I7" s="220">
        <v>6</v>
      </c>
      <c r="J7" s="220">
        <v>1</v>
      </c>
      <c r="K7" s="119">
        <f t="shared" si="1"/>
        <v>128</v>
      </c>
      <c r="L7" s="223">
        <f t="shared" si="2"/>
        <v>-62</v>
      </c>
    </row>
    <row r="8" spans="1:12" x14ac:dyDescent="0.25">
      <c r="A8" s="122">
        <v>2014</v>
      </c>
      <c r="B8" s="220">
        <v>32</v>
      </c>
      <c r="C8" s="220">
        <v>57</v>
      </c>
      <c r="D8" s="220">
        <v>7</v>
      </c>
      <c r="E8" s="220">
        <v>0</v>
      </c>
      <c r="F8" s="119">
        <f t="shared" si="0"/>
        <v>96</v>
      </c>
      <c r="G8" s="220">
        <v>64</v>
      </c>
      <c r="H8" s="220">
        <v>78</v>
      </c>
      <c r="I8" s="220">
        <v>0</v>
      </c>
      <c r="J8" s="220">
        <v>2</v>
      </c>
      <c r="K8" s="119">
        <f t="shared" si="1"/>
        <v>144</v>
      </c>
      <c r="L8" s="223">
        <f t="shared" si="2"/>
        <v>-48</v>
      </c>
    </row>
    <row r="9" spans="1:12" x14ac:dyDescent="0.25">
      <c r="A9" s="122">
        <v>2015</v>
      </c>
      <c r="B9" s="220">
        <v>67</v>
      </c>
      <c r="C9" s="220">
        <v>97</v>
      </c>
      <c r="D9" s="220">
        <v>5</v>
      </c>
      <c r="E9" s="220">
        <v>0</v>
      </c>
      <c r="F9" s="119">
        <f t="shared" si="0"/>
        <v>169</v>
      </c>
      <c r="G9" s="220">
        <v>65</v>
      </c>
      <c r="H9" s="220">
        <v>101</v>
      </c>
      <c r="I9" s="220">
        <v>2</v>
      </c>
      <c r="J9" s="220">
        <v>1</v>
      </c>
      <c r="K9" s="119">
        <f t="shared" si="1"/>
        <v>169</v>
      </c>
      <c r="L9" s="223">
        <f t="shared" si="2"/>
        <v>0</v>
      </c>
    </row>
    <row r="10" spans="1:12" x14ac:dyDescent="0.25">
      <c r="A10" s="122">
        <v>2016</v>
      </c>
      <c r="B10" s="220">
        <v>50</v>
      </c>
      <c r="C10" s="220">
        <v>189</v>
      </c>
      <c r="D10" s="220">
        <v>2</v>
      </c>
      <c r="E10" s="220">
        <v>0</v>
      </c>
      <c r="F10" s="119">
        <f t="shared" si="0"/>
        <v>241</v>
      </c>
      <c r="G10" s="220">
        <v>45</v>
      </c>
      <c r="H10" s="220">
        <v>129</v>
      </c>
      <c r="I10" s="220">
        <v>0</v>
      </c>
      <c r="J10" s="220">
        <v>0</v>
      </c>
      <c r="K10" s="119">
        <f t="shared" si="1"/>
        <v>174</v>
      </c>
      <c r="L10" s="223">
        <f t="shared" si="2"/>
        <v>67</v>
      </c>
    </row>
    <row r="11" spans="1:12" x14ac:dyDescent="0.25">
      <c r="A11" s="122">
        <v>2017</v>
      </c>
      <c r="B11" s="220">
        <v>51</v>
      </c>
      <c r="C11" s="220">
        <v>340</v>
      </c>
      <c r="D11" s="220">
        <v>0</v>
      </c>
      <c r="E11" s="220">
        <v>0</v>
      </c>
      <c r="F11" s="119">
        <f t="shared" si="0"/>
        <v>391</v>
      </c>
      <c r="G11" s="220">
        <v>20</v>
      </c>
      <c r="H11" s="220">
        <v>84</v>
      </c>
      <c r="I11" s="220">
        <v>0</v>
      </c>
      <c r="J11" s="220">
        <v>0</v>
      </c>
      <c r="K11" s="119">
        <f t="shared" si="1"/>
        <v>104</v>
      </c>
      <c r="L11" s="223">
        <f t="shared" si="2"/>
        <v>287</v>
      </c>
    </row>
    <row r="12" spans="1:12" ht="16.5" thickBot="1" x14ac:dyDescent="0.3">
      <c r="A12" s="123">
        <v>2018</v>
      </c>
      <c r="B12" s="224">
        <v>9</v>
      </c>
      <c r="C12" s="224">
        <v>232</v>
      </c>
      <c r="D12" s="224">
        <v>0</v>
      </c>
      <c r="E12" s="224">
        <v>0</v>
      </c>
      <c r="F12" s="125">
        <f t="shared" si="0"/>
        <v>241</v>
      </c>
      <c r="G12" s="224">
        <v>2</v>
      </c>
      <c r="H12" s="224">
        <v>11</v>
      </c>
      <c r="I12" s="224">
        <v>0</v>
      </c>
      <c r="J12" s="224">
        <v>0</v>
      </c>
      <c r="K12" s="125">
        <f t="shared" si="1"/>
        <v>13</v>
      </c>
      <c r="L12" s="225">
        <f t="shared" si="2"/>
        <v>228</v>
      </c>
    </row>
    <row r="13" spans="1:12" ht="16.5" thickBot="1" x14ac:dyDescent="0.3">
      <c r="A13" s="253" t="s">
        <v>138</v>
      </c>
      <c r="B13" s="254">
        <v>249</v>
      </c>
      <c r="C13" s="255">
        <v>1035</v>
      </c>
      <c r="D13" s="254">
        <v>49</v>
      </c>
      <c r="E13" s="254">
        <v>14</v>
      </c>
      <c r="F13" s="256">
        <f>SUM(F4:F12)</f>
        <v>1347</v>
      </c>
      <c r="G13" s="254">
        <v>342</v>
      </c>
      <c r="H13" s="254">
        <v>674</v>
      </c>
      <c r="I13" s="254">
        <v>39</v>
      </c>
      <c r="J13" s="254">
        <v>14</v>
      </c>
      <c r="K13" s="256">
        <f>SUM(K4:K12)</f>
        <v>1069</v>
      </c>
      <c r="L13" s="256">
        <f t="shared" si="2"/>
        <v>278</v>
      </c>
    </row>
    <row r="14" spans="1:12" x14ac:dyDescent="0.25">
      <c r="A14" s="40"/>
    </row>
  </sheetData>
  <mergeCells count="5">
    <mergeCell ref="A1:L1"/>
    <mergeCell ref="A2:A3"/>
    <mergeCell ref="L2:L3"/>
    <mergeCell ref="B2:F2"/>
    <mergeCell ref="G2:K2"/>
  </mergeCells>
  <printOptions horizontalCentered="1"/>
  <pageMargins left="0" right="0"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15</vt:i4>
      </vt:variant>
    </vt:vector>
  </HeadingPairs>
  <TitlesOfParts>
    <vt:vector size="15" baseType="lpstr">
      <vt:lpstr>Tabella 1</vt:lpstr>
      <vt:lpstr>Tabella 2</vt:lpstr>
      <vt:lpstr>Tabella 3</vt:lpstr>
      <vt:lpstr>Tabella 4</vt:lpstr>
      <vt:lpstr>Tabella 5</vt:lpstr>
      <vt:lpstr>Tabella 6</vt:lpstr>
      <vt:lpstr>Tabella 7</vt:lpstr>
      <vt:lpstr>Tabella 7 bis</vt:lpstr>
      <vt:lpstr>Tabella 8</vt:lpstr>
      <vt:lpstr>Tabella 9</vt:lpstr>
      <vt:lpstr>Tabella 10</vt:lpstr>
      <vt:lpstr>Tabella 11</vt:lpstr>
      <vt:lpstr>Tabella 12</vt:lpstr>
      <vt:lpstr>Tabella 13</vt:lpstr>
      <vt:lpstr>Tabella 14</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Carmine D'antonio (IVASS)</dc:creator>
  <cp:lastModifiedBy>Simonetta Formica (IVASS)</cp:lastModifiedBy>
  <cp:lastPrinted>2019-10-07T09:10:56Z</cp:lastPrinted>
  <dcterms:created xsi:type="dcterms:W3CDTF">2019-01-28T10:06:28Z</dcterms:created>
  <dcterms:modified xsi:type="dcterms:W3CDTF">2019-12-11T09:02:42Z</dcterms:modified>
</cp:coreProperties>
</file>