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i\Profili\IV50278\Desktop\Contenzioso r.c.auto\Bollettino 2020\"/>
    </mc:Choice>
  </mc:AlternateContent>
  <bookViews>
    <workbookView xWindow="720" yWindow="380" windowWidth="17960" windowHeight="10970" tabRatio="950"/>
  </bookViews>
  <sheets>
    <sheet name="Tabella 1" sheetId="3" r:id="rId1"/>
    <sheet name="Tabella 2" sheetId="4" r:id="rId2"/>
    <sheet name="Tabella 3" sheetId="5" r:id="rId3"/>
    <sheet name="Tabella 4" sheetId="6" r:id="rId4"/>
    <sheet name="Tabella 5" sheetId="7" r:id="rId5"/>
    <sheet name="Tabella 6" sheetId="8" r:id="rId6"/>
    <sheet name="Tabella 7" sheetId="9" r:id="rId7"/>
    <sheet name="Tabella 7 bis" sheetId="10" r:id="rId8"/>
    <sheet name="Tabella 8" sheetId="11" r:id="rId9"/>
    <sheet name="Tabella 9" sheetId="12" r:id="rId10"/>
    <sheet name="Tabella 10" sheetId="13" r:id="rId11"/>
    <sheet name="Tabella 11" sheetId="14" r:id="rId12"/>
    <sheet name="Tabella 12" sheetId="15" r:id="rId13"/>
    <sheet name="Tabella 13" sheetId="16" r:id="rId14"/>
    <sheet name="Tabella 14" sheetId="17" r:id="rId15"/>
  </sheets>
  <definedNames>
    <definedName name="_xlnm._FilterDatabase" localSheetId="10" hidden="1">'Tabella 10'!$A$3:$V$31</definedName>
    <definedName name="_xlnm._FilterDatabase" localSheetId="6" hidden="1">'Tabella 7'!$A$2:$H$30</definedName>
    <definedName name="_xlnm._FilterDatabase" localSheetId="7" hidden="1">'Tabella 7 bis'!$A$4:$XET$239</definedName>
    <definedName name="_xlnm._FilterDatabase" localSheetId="8" hidden="1">'Tabella 8'!$A$3:$M$31</definedName>
  </definedNames>
  <calcPr calcId="162913"/>
</workbook>
</file>

<file path=xl/calcChain.xml><?xml version="1.0" encoding="utf-8"?>
<calcChain xmlns="http://schemas.openxmlformats.org/spreadsheetml/2006/main">
  <c r="D239" i="10" l="1"/>
  <c r="C239" i="10"/>
  <c r="B239" i="10"/>
  <c r="X239" i="10"/>
  <c r="W239" i="10"/>
  <c r="V239" i="10"/>
  <c r="U239" i="10"/>
  <c r="T239" i="10"/>
  <c r="S239" i="10"/>
  <c r="R239" i="10"/>
  <c r="Q239" i="10"/>
  <c r="P239" i="10"/>
  <c r="O239" i="10"/>
  <c r="N239" i="10"/>
  <c r="M239" i="10"/>
  <c r="L239" i="10"/>
  <c r="K239" i="10"/>
  <c r="J239" i="10"/>
  <c r="I239" i="10"/>
  <c r="H239" i="10"/>
  <c r="G239" i="10"/>
  <c r="F239" i="10"/>
  <c r="E239" i="10"/>
  <c r="K64" i="12" l="1"/>
  <c r="J64" i="12"/>
  <c r="I64" i="12"/>
  <c r="H64" i="12"/>
  <c r="G64" i="12"/>
  <c r="F64" i="12"/>
  <c r="E64" i="12"/>
  <c r="D64" i="12"/>
  <c r="C64" i="12"/>
  <c r="B64" i="12"/>
  <c r="O13" i="16" l="1"/>
  <c r="O12" i="16"/>
  <c r="O11" i="16"/>
  <c r="O10" i="16"/>
  <c r="O9" i="16"/>
  <c r="O8" i="16"/>
  <c r="O7" i="16"/>
  <c r="O6" i="16"/>
  <c r="O5" i="16"/>
  <c r="O4" i="16"/>
  <c r="L13" i="16"/>
  <c r="L12" i="16"/>
  <c r="L11" i="16"/>
  <c r="L10" i="16"/>
  <c r="L9" i="16"/>
  <c r="L8" i="16"/>
  <c r="L7" i="16"/>
  <c r="L6" i="16"/>
  <c r="L5" i="16"/>
  <c r="L4" i="16"/>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4" i="13"/>
  <c r="I12" i="7" l="1"/>
  <c r="I11" i="7"/>
  <c r="I10" i="7"/>
  <c r="I9" i="7"/>
  <c r="I8" i="7"/>
  <c r="I7" i="7"/>
  <c r="I6" i="7"/>
  <c r="I5" i="7"/>
  <c r="I4" i="7"/>
  <c r="I13" i="7" s="1"/>
  <c r="E12" i="7"/>
  <c r="E11" i="7"/>
  <c r="E10" i="7"/>
  <c r="E9" i="7"/>
  <c r="E8" i="7"/>
  <c r="E7" i="7"/>
  <c r="E6" i="7"/>
  <c r="E5" i="7"/>
  <c r="E4" i="7"/>
  <c r="E13" i="7" s="1"/>
  <c r="J30" i="13"/>
  <c r="I30" i="13"/>
  <c r="J29" i="13"/>
  <c r="I29" i="13"/>
  <c r="J28" i="13"/>
  <c r="I28" i="13"/>
  <c r="J27" i="13"/>
  <c r="I27" i="13"/>
  <c r="J26" i="13"/>
  <c r="I26" i="13"/>
  <c r="J25" i="13"/>
  <c r="I25" i="13"/>
  <c r="J24" i="13"/>
  <c r="I24" i="13"/>
  <c r="J23" i="13"/>
  <c r="I23" i="13"/>
  <c r="J22" i="13"/>
  <c r="I22" i="13"/>
  <c r="J21" i="13"/>
  <c r="I21" i="13"/>
  <c r="J20" i="13"/>
  <c r="I20" i="13"/>
  <c r="J19" i="13"/>
  <c r="I19" i="13"/>
  <c r="J18" i="13"/>
  <c r="I18" i="13"/>
  <c r="J17" i="13"/>
  <c r="I17" i="13"/>
  <c r="J16" i="13"/>
  <c r="I16" i="13"/>
  <c r="J15" i="13"/>
  <c r="I15" i="13"/>
  <c r="J14" i="13"/>
  <c r="I14" i="13"/>
  <c r="J13" i="13"/>
  <c r="I13" i="13"/>
  <c r="J12" i="13"/>
  <c r="I12" i="13"/>
  <c r="J11" i="13"/>
  <c r="I11" i="13"/>
  <c r="J10" i="13"/>
  <c r="I10" i="13"/>
  <c r="J9" i="13"/>
  <c r="I9" i="13"/>
  <c r="J8" i="13"/>
  <c r="I8" i="13"/>
  <c r="J7" i="13"/>
  <c r="I7" i="13"/>
  <c r="J6" i="13"/>
  <c r="I6" i="13"/>
  <c r="J5" i="13"/>
  <c r="I5" i="13"/>
  <c r="J4" i="13"/>
  <c r="I4" i="13"/>
  <c r="K31" i="12" l="1"/>
  <c r="J31" i="12"/>
  <c r="I31" i="12"/>
  <c r="H31" i="12"/>
  <c r="G31" i="12"/>
  <c r="F31" i="12"/>
  <c r="E31" i="12"/>
  <c r="D31" i="12"/>
  <c r="C31" i="12"/>
  <c r="B31" i="12"/>
  <c r="J31" i="11"/>
  <c r="I31" i="11"/>
  <c r="H31" i="11"/>
  <c r="G31" i="11"/>
  <c r="F31" i="11"/>
  <c r="E31" i="11"/>
  <c r="D31" i="11"/>
  <c r="C31" i="11"/>
  <c r="B31" i="11"/>
  <c r="G31" i="9"/>
  <c r="E31" i="9"/>
  <c r="D31" i="9"/>
  <c r="C31" i="9"/>
  <c r="B31" i="9"/>
  <c r="Z237" i="10"/>
  <c r="X237" i="10"/>
  <c r="Z236" i="10"/>
  <c r="AA236" i="10" s="1"/>
  <c r="X236" i="10"/>
  <c r="Y236" i="10" s="1"/>
  <c r="Z235" i="10"/>
  <c r="X235" i="10"/>
  <c r="Z234" i="10"/>
  <c r="AA234" i="10" s="1"/>
  <c r="X234" i="10"/>
  <c r="Y234" i="10" s="1"/>
  <c r="Z233" i="10"/>
  <c r="X233" i="10"/>
  <c r="Z232" i="10"/>
  <c r="AA232" i="10" s="1"/>
  <c r="X232" i="10"/>
  <c r="Y232" i="10" s="1"/>
  <c r="Z231" i="10"/>
  <c r="X231" i="10"/>
  <c r="Z230" i="10"/>
  <c r="AA230" i="10" s="1"/>
  <c r="X230" i="10"/>
  <c r="Y230" i="10" s="1"/>
  <c r="Z229" i="10"/>
  <c r="X229" i="10"/>
  <c r="Z228" i="10"/>
  <c r="AA228" i="10" s="1"/>
  <c r="X228" i="10"/>
  <c r="Y228" i="10" s="1"/>
  <c r="Z226" i="10"/>
  <c r="X226" i="10"/>
  <c r="Z225" i="10"/>
  <c r="AA225" i="10" s="1"/>
  <c r="X225" i="10"/>
  <c r="Y225" i="10" s="1"/>
  <c r="Z224" i="10"/>
  <c r="X224" i="10"/>
  <c r="Z223" i="10"/>
  <c r="AA223" i="10" s="1"/>
  <c r="X223" i="10"/>
  <c r="Y223" i="10" s="1"/>
  <c r="Z222" i="10"/>
  <c r="X222" i="10"/>
  <c r="Z221" i="10"/>
  <c r="AA221" i="10" s="1"/>
  <c r="X221" i="10"/>
  <c r="Y221" i="10" s="1"/>
  <c r="Z220" i="10"/>
  <c r="X220" i="10"/>
  <c r="Z219" i="10"/>
  <c r="AA219" i="10" s="1"/>
  <c r="X219" i="10"/>
  <c r="Y219" i="10" s="1"/>
  <c r="Z218" i="10"/>
  <c r="X218" i="10"/>
  <c r="Z217" i="10"/>
  <c r="AA217" i="10" s="1"/>
  <c r="X217" i="10"/>
  <c r="Y217" i="10" s="1"/>
  <c r="Z216" i="10"/>
  <c r="X216" i="10"/>
  <c r="Z215" i="10"/>
  <c r="AA215" i="10" s="1"/>
  <c r="X215" i="10"/>
  <c r="Y215" i="10" s="1"/>
  <c r="Z214" i="10"/>
  <c r="X214" i="10"/>
  <c r="Z213" i="10"/>
  <c r="AA213" i="10" s="1"/>
  <c r="X213" i="10"/>
  <c r="Y213" i="10" s="1"/>
  <c r="Z212" i="10"/>
  <c r="X212" i="10"/>
  <c r="Z211" i="10"/>
  <c r="AA211" i="10" s="1"/>
  <c r="X211" i="10"/>
  <c r="Y211" i="10" s="1"/>
  <c r="Z210" i="10"/>
  <c r="X210" i="10"/>
  <c r="Z209" i="10"/>
  <c r="AA209" i="10" s="1"/>
  <c r="X209" i="10"/>
  <c r="Y209" i="10" s="1"/>
  <c r="Z207" i="10"/>
  <c r="X207" i="10"/>
  <c r="Z206" i="10"/>
  <c r="AA206" i="10" s="1"/>
  <c r="X206" i="10"/>
  <c r="Y206" i="10" s="1"/>
  <c r="Z205" i="10"/>
  <c r="X205" i="10"/>
  <c r="Z204" i="10"/>
  <c r="AA204" i="10" s="1"/>
  <c r="X204" i="10"/>
  <c r="Y204" i="10" s="1"/>
  <c r="Z203" i="10"/>
  <c r="X203" i="10"/>
  <c r="Z202" i="10"/>
  <c r="AA202" i="10" s="1"/>
  <c r="X202" i="10"/>
  <c r="Y202" i="10" s="1"/>
  <c r="Z201" i="10"/>
  <c r="X201" i="10"/>
  <c r="Z200" i="10"/>
  <c r="AA200" i="10" s="1"/>
  <c r="X200" i="10"/>
  <c r="Y200" i="10" s="1"/>
  <c r="Z199" i="10"/>
  <c r="X199" i="10"/>
  <c r="Z198" i="10"/>
  <c r="AA198" i="10" s="1"/>
  <c r="X198" i="10"/>
  <c r="Y198" i="10" s="1"/>
  <c r="Z196" i="10"/>
  <c r="X196" i="10"/>
  <c r="Z195" i="10"/>
  <c r="AA195" i="10" s="1"/>
  <c r="X195" i="10"/>
  <c r="Y195" i="10" s="1"/>
  <c r="Z194" i="10"/>
  <c r="X194" i="10"/>
  <c r="Z193" i="10"/>
  <c r="AA193" i="10" s="1"/>
  <c r="X193" i="10"/>
  <c r="Y193" i="10" s="1"/>
  <c r="Z191" i="10"/>
  <c r="X191" i="10"/>
  <c r="Z190" i="10"/>
  <c r="AA190" i="10" s="1"/>
  <c r="X190" i="10"/>
  <c r="Y190" i="10" s="1"/>
  <c r="Z189" i="10"/>
  <c r="X189" i="10"/>
  <c r="Z188" i="10"/>
  <c r="AA188" i="10" s="1"/>
  <c r="X188" i="10"/>
  <c r="Y188" i="10" s="1"/>
  <c r="Z187" i="10"/>
  <c r="X187" i="10"/>
  <c r="Z186" i="10"/>
  <c r="AA186" i="10" s="1"/>
  <c r="X186" i="10"/>
  <c r="Y186" i="10" s="1"/>
  <c r="Z185" i="10"/>
  <c r="X185" i="10"/>
  <c r="Z184" i="10"/>
  <c r="AA184" i="10" s="1"/>
  <c r="X184" i="10"/>
  <c r="Y184" i="10" s="1"/>
  <c r="Z183" i="10"/>
  <c r="X183" i="10"/>
  <c r="Z182" i="10"/>
  <c r="AA182" i="10" s="1"/>
  <c r="X182" i="10"/>
  <c r="Y182" i="10" s="1"/>
  <c r="Z181" i="10"/>
  <c r="X181" i="10"/>
  <c r="Z180" i="10"/>
  <c r="AA180" i="10" s="1"/>
  <c r="X180" i="10"/>
  <c r="Y180" i="10" s="1"/>
  <c r="Z178" i="10"/>
  <c r="X178" i="10"/>
  <c r="Z177" i="10"/>
  <c r="AA177" i="10" s="1"/>
  <c r="X177" i="10"/>
  <c r="Y177" i="10" s="1"/>
  <c r="Z176" i="10"/>
  <c r="X176" i="10"/>
  <c r="Z175" i="10"/>
  <c r="AA175" i="10" s="1"/>
  <c r="X175" i="10"/>
  <c r="Y175" i="10" s="1"/>
  <c r="Z173" i="10"/>
  <c r="X173" i="10"/>
  <c r="Z172" i="10"/>
  <c r="AA172" i="10" s="1"/>
  <c r="X172" i="10"/>
  <c r="Y172" i="10" s="1"/>
  <c r="Z171" i="10"/>
  <c r="X171" i="10"/>
  <c r="Z170" i="10"/>
  <c r="AA170" i="10" s="1"/>
  <c r="X170" i="10"/>
  <c r="Y170" i="10" s="1"/>
  <c r="Z169" i="10"/>
  <c r="X169" i="10"/>
  <c r="Z168" i="10"/>
  <c r="AA168" i="10" s="1"/>
  <c r="X168" i="10"/>
  <c r="Y168" i="10" s="1"/>
  <c r="Z167" i="10"/>
  <c r="X167" i="10"/>
  <c r="Z166" i="10"/>
  <c r="AA166" i="10" s="1"/>
  <c r="X166" i="10"/>
  <c r="Y166" i="10" s="1"/>
  <c r="Z164" i="10"/>
  <c r="X164" i="10"/>
  <c r="Z163" i="10"/>
  <c r="AA163" i="10" s="1"/>
  <c r="X163" i="10"/>
  <c r="Y163" i="10" s="1"/>
  <c r="Z162" i="10"/>
  <c r="X162" i="10"/>
  <c r="Z161" i="10"/>
  <c r="AA161" i="10" s="1"/>
  <c r="X161" i="10"/>
  <c r="Y161" i="10" s="1"/>
  <c r="Z160" i="10"/>
  <c r="X160" i="10"/>
  <c r="Z159" i="10"/>
  <c r="AA159" i="10" s="1"/>
  <c r="X159" i="10"/>
  <c r="Y159" i="10" s="1"/>
  <c r="Z158" i="10"/>
  <c r="X158" i="10"/>
  <c r="Z157" i="10"/>
  <c r="AA157" i="10" s="1"/>
  <c r="X157" i="10"/>
  <c r="Y157" i="10" s="1"/>
  <c r="Z156" i="10"/>
  <c r="X156" i="10"/>
  <c r="Z155" i="10"/>
  <c r="AA155" i="10" s="1"/>
  <c r="X155" i="10"/>
  <c r="Y155" i="10" s="1"/>
  <c r="Z153" i="10"/>
  <c r="X153" i="10"/>
  <c r="Z152" i="10"/>
  <c r="AA152" i="10" s="1"/>
  <c r="X152" i="10"/>
  <c r="Y152" i="10" s="1"/>
  <c r="Z151" i="10"/>
  <c r="X151" i="10"/>
  <c r="Z150" i="10"/>
  <c r="AA150" i="10" s="1"/>
  <c r="X150" i="10"/>
  <c r="Y150" i="10" s="1"/>
  <c r="Z149" i="10"/>
  <c r="X149" i="10"/>
  <c r="Z148" i="10"/>
  <c r="AA148" i="10" s="1"/>
  <c r="X148" i="10"/>
  <c r="Y148" i="10" s="1"/>
  <c r="Z147" i="10"/>
  <c r="X147" i="10"/>
  <c r="Z146" i="10"/>
  <c r="AA146" i="10" s="1"/>
  <c r="X146" i="10"/>
  <c r="Y146" i="10" s="1"/>
  <c r="Z145" i="10"/>
  <c r="X145" i="10"/>
  <c r="Z144" i="10"/>
  <c r="AA144" i="10" s="1"/>
  <c r="X144" i="10"/>
  <c r="Y144" i="10" s="1"/>
  <c r="Z142" i="10"/>
  <c r="X142" i="10"/>
  <c r="Z141" i="10"/>
  <c r="AA141" i="10" s="1"/>
  <c r="X141" i="10"/>
  <c r="Y141" i="10" s="1"/>
  <c r="Z140" i="10"/>
  <c r="X140" i="10"/>
  <c r="Z139" i="10"/>
  <c r="AA139" i="10" s="1"/>
  <c r="X139" i="10"/>
  <c r="Y139" i="10" s="1"/>
  <c r="Z137" i="10"/>
  <c r="X137" i="10"/>
  <c r="Z136" i="10"/>
  <c r="AA136" i="10" s="1"/>
  <c r="X136" i="10"/>
  <c r="Y136" i="10" s="1"/>
  <c r="Z135" i="10"/>
  <c r="X135" i="10"/>
  <c r="Z134" i="10"/>
  <c r="AA134" i="10" s="1"/>
  <c r="X134" i="10"/>
  <c r="Y134" i="10" s="1"/>
  <c r="Z133" i="10"/>
  <c r="X133" i="10"/>
  <c r="Z132" i="10"/>
  <c r="AA132" i="10" s="1"/>
  <c r="X132" i="10"/>
  <c r="Y132" i="10" s="1"/>
  <c r="Z131" i="10"/>
  <c r="X131" i="10"/>
  <c r="Z130" i="10"/>
  <c r="AA130" i="10" s="1"/>
  <c r="X130" i="10"/>
  <c r="Y130" i="10" s="1"/>
  <c r="Z129" i="10"/>
  <c r="X129" i="10"/>
  <c r="Z128" i="10"/>
  <c r="AA128" i="10" s="1"/>
  <c r="X128" i="10"/>
  <c r="Y128" i="10" s="1"/>
  <c r="Z127" i="10"/>
  <c r="X127" i="10"/>
  <c r="Z126" i="10"/>
  <c r="AA126" i="10" s="1"/>
  <c r="X126" i="10"/>
  <c r="Y126" i="10" s="1"/>
  <c r="Z125" i="10"/>
  <c r="X125" i="10"/>
  <c r="Z124" i="10"/>
  <c r="AA124" i="10" s="1"/>
  <c r="X124" i="10"/>
  <c r="Y124" i="10" s="1"/>
  <c r="Z123" i="10"/>
  <c r="X123" i="10"/>
  <c r="Z122" i="10"/>
  <c r="AA122" i="10" s="1"/>
  <c r="X122" i="10"/>
  <c r="Y122" i="10" s="1"/>
  <c r="Z121" i="10"/>
  <c r="X121" i="10"/>
  <c r="Z120" i="10"/>
  <c r="AA120" i="10" s="1"/>
  <c r="X120" i="10"/>
  <c r="Y120" i="10" s="1"/>
  <c r="Z119" i="10"/>
  <c r="X119" i="10"/>
  <c r="Z118" i="10"/>
  <c r="AA118" i="10" s="1"/>
  <c r="X118" i="10"/>
  <c r="Y118" i="10" s="1"/>
  <c r="Z116" i="10"/>
  <c r="X116" i="10"/>
  <c r="Z115" i="10"/>
  <c r="AA115" i="10" s="1"/>
  <c r="X115" i="10"/>
  <c r="Y115" i="10" s="1"/>
  <c r="Z114" i="10"/>
  <c r="X114" i="10"/>
  <c r="Z113" i="10"/>
  <c r="AA113" i="10" s="1"/>
  <c r="X113" i="10"/>
  <c r="Y113" i="10" s="1"/>
  <c r="Z112" i="10"/>
  <c r="X112" i="10"/>
  <c r="Z111" i="10"/>
  <c r="AA111" i="10" s="1"/>
  <c r="X111" i="10"/>
  <c r="Y111" i="10" s="1"/>
  <c r="Z110" i="10"/>
  <c r="X110" i="10"/>
  <c r="Z109" i="10"/>
  <c r="AA109" i="10" s="1"/>
  <c r="X109" i="10"/>
  <c r="Y109" i="10" s="1"/>
  <c r="Z108" i="10"/>
  <c r="X108" i="10"/>
  <c r="Z107" i="10"/>
  <c r="AA107" i="10" s="1"/>
  <c r="X107" i="10"/>
  <c r="Y107" i="10" s="1"/>
  <c r="Z105" i="10"/>
  <c r="X105" i="10"/>
  <c r="Z104" i="10"/>
  <c r="AA104" i="10" s="1"/>
  <c r="X104" i="10"/>
  <c r="Y104" i="10" s="1"/>
  <c r="Z103" i="10"/>
  <c r="X103" i="10"/>
  <c r="Z102" i="10"/>
  <c r="AA102" i="10" s="1"/>
  <c r="X102" i="10"/>
  <c r="Y102" i="10" s="1"/>
  <c r="Z101" i="10"/>
  <c r="X101" i="10"/>
  <c r="Z100" i="10"/>
  <c r="AA100" i="10" s="1"/>
  <c r="X100" i="10"/>
  <c r="Y100" i="10" s="1"/>
  <c r="Z99" i="10"/>
  <c r="X99" i="10"/>
  <c r="Z98" i="10"/>
  <c r="AA98" i="10" s="1"/>
  <c r="X98" i="10"/>
  <c r="Y98" i="10" s="1"/>
  <c r="Z97" i="10"/>
  <c r="X97" i="10"/>
  <c r="Z96" i="10"/>
  <c r="AA96" i="10" s="1"/>
  <c r="X96" i="10"/>
  <c r="Y96" i="10" s="1"/>
  <c r="Z95" i="10"/>
  <c r="X95" i="10"/>
  <c r="Z94" i="10"/>
  <c r="AA94" i="10" s="1"/>
  <c r="X94" i="10"/>
  <c r="Y94" i="10" s="1"/>
  <c r="Z93" i="10"/>
  <c r="X93" i="10"/>
  <c r="Z92" i="10"/>
  <c r="AA92" i="10" s="1"/>
  <c r="X92" i="10"/>
  <c r="Y92" i="10" s="1"/>
  <c r="Z91" i="10"/>
  <c r="X91" i="10"/>
  <c r="Z90" i="10"/>
  <c r="AA90" i="10" s="1"/>
  <c r="X90" i="10"/>
  <c r="Y90" i="10" s="1"/>
  <c r="Z89" i="10"/>
  <c r="X89" i="10"/>
  <c r="Z88" i="10"/>
  <c r="AA88" i="10" s="1"/>
  <c r="X88" i="10"/>
  <c r="Y88" i="10" s="1"/>
  <c r="Z86" i="10"/>
  <c r="X86" i="10"/>
  <c r="Z85" i="10"/>
  <c r="AA85" i="10" s="1"/>
  <c r="X85" i="10"/>
  <c r="Y85" i="10" s="1"/>
  <c r="Z84" i="10"/>
  <c r="X84" i="10"/>
  <c r="Z83" i="10"/>
  <c r="AA83" i="10" s="1"/>
  <c r="X83" i="10"/>
  <c r="Y83" i="10" s="1"/>
  <c r="Z82" i="10"/>
  <c r="X82" i="10"/>
  <c r="Z81" i="10"/>
  <c r="AA81" i="10" s="1"/>
  <c r="X81" i="10"/>
  <c r="Y81" i="10" s="1"/>
  <c r="Z80" i="10"/>
  <c r="X80" i="10"/>
  <c r="Z79" i="10"/>
  <c r="AA79" i="10" s="1"/>
  <c r="X79" i="10"/>
  <c r="Y79" i="10" s="1"/>
  <c r="Z77" i="10"/>
  <c r="X77" i="10"/>
  <c r="Z76" i="10"/>
  <c r="AA76" i="10" s="1"/>
  <c r="X76" i="10"/>
  <c r="Y76" i="10" s="1"/>
  <c r="Z75" i="10"/>
  <c r="X75" i="10"/>
  <c r="Z74" i="10"/>
  <c r="AA74" i="10" s="1"/>
  <c r="X74" i="10"/>
  <c r="Y74" i="10" s="1"/>
  <c r="Z73" i="10"/>
  <c r="X73" i="10"/>
  <c r="Z72" i="10"/>
  <c r="AA72" i="10" s="1"/>
  <c r="X72" i="10"/>
  <c r="Y72" i="10" s="1"/>
  <c r="Z71" i="10"/>
  <c r="X71" i="10"/>
  <c r="Z70" i="10"/>
  <c r="AA70" i="10" s="1"/>
  <c r="X70" i="10"/>
  <c r="Y70" i="10" s="1"/>
  <c r="Z69" i="10"/>
  <c r="X69" i="10"/>
  <c r="Z68" i="10"/>
  <c r="AA68" i="10" s="1"/>
  <c r="X68" i="10"/>
  <c r="Y68" i="10" s="1"/>
  <c r="Z67" i="10"/>
  <c r="X67" i="10"/>
  <c r="Z66" i="10"/>
  <c r="AA66" i="10" s="1"/>
  <c r="X66" i="10"/>
  <c r="Y66" i="10" s="1"/>
  <c r="Z65" i="10"/>
  <c r="X65" i="10"/>
  <c r="Z64" i="10"/>
  <c r="AA64" i="10" s="1"/>
  <c r="X64" i="10"/>
  <c r="Y64" i="10" s="1"/>
  <c r="Z62" i="10"/>
  <c r="X62" i="10"/>
  <c r="Z61" i="10"/>
  <c r="AA61" i="10" s="1"/>
  <c r="X61" i="10"/>
  <c r="Y61" i="10" s="1"/>
  <c r="Z60" i="10"/>
  <c r="X60" i="10"/>
  <c r="Z59" i="10"/>
  <c r="AA59" i="10" s="1"/>
  <c r="X59" i="10"/>
  <c r="Y59" i="10" s="1"/>
  <c r="Z57" i="10"/>
  <c r="X57" i="10"/>
  <c r="Z56" i="10"/>
  <c r="AA56" i="10" s="1"/>
  <c r="X56" i="10"/>
  <c r="Y56" i="10" s="1"/>
  <c r="Z55" i="10"/>
  <c r="X55" i="10"/>
  <c r="Z54" i="10"/>
  <c r="AA54" i="10" s="1"/>
  <c r="X54" i="10"/>
  <c r="Y54" i="10" s="1"/>
  <c r="Z53" i="10"/>
  <c r="X53" i="10"/>
  <c r="Z52" i="10"/>
  <c r="AA52" i="10" s="1"/>
  <c r="X52" i="10"/>
  <c r="Y52" i="10" s="1"/>
  <c r="Z51" i="10"/>
  <c r="X51" i="10"/>
  <c r="Z50" i="10"/>
  <c r="AA50" i="10" s="1"/>
  <c r="X50" i="10"/>
  <c r="Y50" i="10" s="1"/>
  <c r="Z49" i="10"/>
  <c r="X49" i="10"/>
  <c r="Z48" i="10"/>
  <c r="AA48" i="10" s="1"/>
  <c r="X48" i="10"/>
  <c r="Y48" i="10" s="1"/>
  <c r="Z47" i="10"/>
  <c r="X47" i="10"/>
  <c r="Z46" i="10"/>
  <c r="AA46" i="10" s="1"/>
  <c r="X46" i="10"/>
  <c r="Y46" i="10" s="1"/>
  <c r="Z45" i="10"/>
  <c r="X45" i="10"/>
  <c r="Z44" i="10"/>
  <c r="AA44" i="10" s="1"/>
  <c r="X44" i="10"/>
  <c r="Y44" i="10" s="1"/>
  <c r="Z43" i="10"/>
  <c r="X43" i="10"/>
  <c r="Z42" i="10"/>
  <c r="AA42" i="10" s="1"/>
  <c r="X42" i="10"/>
  <c r="Y42" i="10" s="1"/>
  <c r="Z41" i="10"/>
  <c r="X41" i="10"/>
  <c r="Z40" i="10"/>
  <c r="AA40" i="10" s="1"/>
  <c r="X40" i="10"/>
  <c r="Y40" i="10" s="1"/>
  <c r="Z39" i="10"/>
  <c r="X39" i="10"/>
  <c r="Z38" i="10"/>
  <c r="AA38" i="10" s="1"/>
  <c r="X38" i="10"/>
  <c r="Y38" i="10" s="1"/>
  <c r="Z37" i="10"/>
  <c r="X37" i="10"/>
  <c r="Z36" i="10"/>
  <c r="AA36" i="10" s="1"/>
  <c r="X36" i="10"/>
  <c r="Y36" i="10" s="1"/>
  <c r="Z35" i="10"/>
  <c r="X35" i="10"/>
  <c r="Z34" i="10"/>
  <c r="AA34" i="10" s="1"/>
  <c r="X34" i="10"/>
  <c r="Y34" i="10" s="1"/>
  <c r="Z32" i="10"/>
  <c r="X32" i="10"/>
  <c r="Z31" i="10"/>
  <c r="AA31" i="10" s="1"/>
  <c r="X31" i="10"/>
  <c r="Y31" i="10" s="1"/>
  <c r="Z30" i="10"/>
  <c r="X30" i="10"/>
  <c r="Z29" i="10"/>
  <c r="AA29" i="10" s="1"/>
  <c r="X29" i="10"/>
  <c r="Y29" i="10" s="1"/>
  <c r="Z28" i="10"/>
  <c r="X28" i="10"/>
  <c r="Z27" i="10"/>
  <c r="AA27" i="10" s="1"/>
  <c r="X27" i="10"/>
  <c r="Y27" i="10" s="1"/>
  <c r="Z26" i="10"/>
  <c r="X26" i="10"/>
  <c r="Z25" i="10"/>
  <c r="AA25" i="10" s="1"/>
  <c r="X25" i="10"/>
  <c r="Y25" i="10" s="1"/>
  <c r="Z23" i="10"/>
  <c r="X23" i="10"/>
  <c r="Z22" i="10"/>
  <c r="AA22" i="10" s="1"/>
  <c r="X22" i="10"/>
  <c r="Y22" i="10" s="1"/>
  <c r="Z20" i="10"/>
  <c r="X20" i="10"/>
  <c r="Z19" i="10"/>
  <c r="AA19" i="10" s="1"/>
  <c r="X19" i="10"/>
  <c r="Y19" i="10" s="1"/>
  <c r="Z18" i="10"/>
  <c r="X18" i="10"/>
  <c r="Z17" i="10"/>
  <c r="AA17" i="10" s="1"/>
  <c r="X17" i="10"/>
  <c r="Y17" i="10" s="1"/>
  <c r="Z16" i="10"/>
  <c r="X16" i="10"/>
  <c r="Z15" i="10"/>
  <c r="AA15" i="10" s="1"/>
  <c r="X15" i="10"/>
  <c r="Y15" i="10" s="1"/>
  <c r="Z14" i="10"/>
  <c r="X14" i="10"/>
  <c r="Z13" i="10"/>
  <c r="AA13" i="10" s="1"/>
  <c r="X13" i="10"/>
  <c r="Y13" i="10" s="1"/>
  <c r="Z12" i="10"/>
  <c r="X12" i="10"/>
  <c r="Z11" i="10"/>
  <c r="AA11" i="10" s="1"/>
  <c r="X11" i="10"/>
  <c r="Y11" i="10" s="1"/>
  <c r="Z10" i="10"/>
  <c r="X10" i="10"/>
  <c r="Z9" i="10"/>
  <c r="AA9" i="10" s="1"/>
  <c r="X9" i="10"/>
  <c r="Y9" i="10" s="1"/>
  <c r="Z8" i="10"/>
  <c r="X8" i="10"/>
  <c r="Z7" i="10"/>
  <c r="AA7" i="10" s="1"/>
  <c r="X7" i="10"/>
  <c r="Y7" i="10" s="1"/>
  <c r="Z6" i="10"/>
  <c r="X6" i="10"/>
  <c r="W238" i="10"/>
  <c r="V238" i="10"/>
  <c r="U238" i="10"/>
  <c r="T238" i="10"/>
  <c r="S238" i="10"/>
  <c r="R238" i="10"/>
  <c r="Q238" i="10"/>
  <c r="P238" i="10"/>
  <c r="O238" i="10"/>
  <c r="N238" i="10"/>
  <c r="M238" i="10"/>
  <c r="L238" i="10"/>
  <c r="K238" i="10"/>
  <c r="J238" i="10"/>
  <c r="I238" i="10"/>
  <c r="H238" i="10"/>
  <c r="G238" i="10"/>
  <c r="F238" i="10"/>
  <c r="E238" i="10"/>
  <c r="D238" i="10"/>
  <c r="C238" i="10"/>
  <c r="B238" i="10"/>
  <c r="W227" i="10"/>
  <c r="V227" i="10"/>
  <c r="U227" i="10"/>
  <c r="T227" i="10"/>
  <c r="S227" i="10"/>
  <c r="R227" i="10"/>
  <c r="Q227" i="10"/>
  <c r="P227" i="10"/>
  <c r="O227" i="10"/>
  <c r="N227" i="10"/>
  <c r="M227" i="10"/>
  <c r="L227" i="10"/>
  <c r="K227" i="10"/>
  <c r="J227" i="10"/>
  <c r="I227" i="10"/>
  <c r="H227" i="10"/>
  <c r="G227" i="10"/>
  <c r="F227" i="10"/>
  <c r="E227" i="10"/>
  <c r="D227" i="10"/>
  <c r="C227" i="10"/>
  <c r="B227" i="10"/>
  <c r="W208" i="10"/>
  <c r="V208" i="10"/>
  <c r="U208" i="10"/>
  <c r="T208" i="10"/>
  <c r="S208" i="10"/>
  <c r="R208" i="10"/>
  <c r="Q208" i="10"/>
  <c r="P208" i="10"/>
  <c r="O208" i="10"/>
  <c r="N208" i="10"/>
  <c r="M208" i="10"/>
  <c r="L208" i="10"/>
  <c r="K208" i="10"/>
  <c r="J208" i="10"/>
  <c r="I208" i="10"/>
  <c r="H208" i="10"/>
  <c r="G208" i="10"/>
  <c r="F208" i="10"/>
  <c r="E208" i="10"/>
  <c r="D208" i="10"/>
  <c r="C208" i="10"/>
  <c r="B208" i="10"/>
  <c r="W197" i="10"/>
  <c r="V197" i="10"/>
  <c r="U197" i="10"/>
  <c r="T197" i="10"/>
  <c r="S197" i="10"/>
  <c r="R197" i="10"/>
  <c r="Q197" i="10"/>
  <c r="P197" i="10"/>
  <c r="O197" i="10"/>
  <c r="N197" i="10"/>
  <c r="M197" i="10"/>
  <c r="L197" i="10"/>
  <c r="K197" i="10"/>
  <c r="J197" i="10"/>
  <c r="I197" i="10"/>
  <c r="H197" i="10"/>
  <c r="G197" i="10"/>
  <c r="F197" i="10"/>
  <c r="E197" i="10"/>
  <c r="D197" i="10"/>
  <c r="C197" i="10"/>
  <c r="B197" i="10"/>
  <c r="W192" i="10"/>
  <c r="V192" i="10"/>
  <c r="U192" i="10"/>
  <c r="T192" i="10"/>
  <c r="S192" i="10"/>
  <c r="R192" i="10"/>
  <c r="Q192" i="10"/>
  <c r="P192" i="10"/>
  <c r="O192" i="10"/>
  <c r="N192" i="10"/>
  <c r="M192" i="10"/>
  <c r="L192" i="10"/>
  <c r="K192" i="10"/>
  <c r="J192" i="10"/>
  <c r="I192" i="10"/>
  <c r="H192" i="10"/>
  <c r="G192" i="10"/>
  <c r="F192" i="10"/>
  <c r="E192" i="10"/>
  <c r="D192" i="10"/>
  <c r="C192" i="10"/>
  <c r="B192" i="10"/>
  <c r="W179" i="10"/>
  <c r="V179" i="10"/>
  <c r="U179" i="10"/>
  <c r="T179" i="10"/>
  <c r="S179" i="10"/>
  <c r="R179" i="10"/>
  <c r="Q179" i="10"/>
  <c r="P179" i="10"/>
  <c r="O179" i="10"/>
  <c r="N179" i="10"/>
  <c r="M179" i="10"/>
  <c r="L179" i="10"/>
  <c r="K179" i="10"/>
  <c r="J179" i="10"/>
  <c r="I179" i="10"/>
  <c r="H179" i="10"/>
  <c r="G179" i="10"/>
  <c r="F179" i="10"/>
  <c r="E179" i="10"/>
  <c r="D179" i="10"/>
  <c r="C179" i="10"/>
  <c r="B179" i="10"/>
  <c r="W174" i="10"/>
  <c r="V174" i="10"/>
  <c r="U174" i="10"/>
  <c r="T174" i="10"/>
  <c r="S174" i="10"/>
  <c r="R174" i="10"/>
  <c r="Q174" i="10"/>
  <c r="P174" i="10"/>
  <c r="O174" i="10"/>
  <c r="N174" i="10"/>
  <c r="M174" i="10"/>
  <c r="L174" i="10"/>
  <c r="K174" i="10"/>
  <c r="J174" i="10"/>
  <c r="I174" i="10"/>
  <c r="H174" i="10"/>
  <c r="G174" i="10"/>
  <c r="F174" i="10"/>
  <c r="E174" i="10"/>
  <c r="D174" i="10"/>
  <c r="C174" i="10"/>
  <c r="B174" i="10"/>
  <c r="W165" i="10"/>
  <c r="V165" i="10"/>
  <c r="U165" i="10"/>
  <c r="T165" i="10"/>
  <c r="S165" i="10"/>
  <c r="R165" i="10"/>
  <c r="Q165" i="10"/>
  <c r="P165" i="10"/>
  <c r="O165" i="10"/>
  <c r="N165" i="10"/>
  <c r="M165" i="10"/>
  <c r="L165" i="10"/>
  <c r="K165" i="10"/>
  <c r="J165" i="10"/>
  <c r="I165" i="10"/>
  <c r="H165" i="10"/>
  <c r="G165" i="10"/>
  <c r="F165" i="10"/>
  <c r="E165" i="10"/>
  <c r="D165" i="10"/>
  <c r="C165" i="10"/>
  <c r="B165" i="10"/>
  <c r="W154" i="10"/>
  <c r="V154" i="10"/>
  <c r="U154" i="10"/>
  <c r="T154" i="10"/>
  <c r="S154" i="10"/>
  <c r="R154" i="10"/>
  <c r="Q154" i="10"/>
  <c r="P154" i="10"/>
  <c r="O154" i="10"/>
  <c r="N154" i="10"/>
  <c r="M154" i="10"/>
  <c r="L154" i="10"/>
  <c r="K154" i="10"/>
  <c r="J154" i="10"/>
  <c r="I154" i="10"/>
  <c r="H154" i="10"/>
  <c r="G154" i="10"/>
  <c r="F154" i="10"/>
  <c r="E154" i="10"/>
  <c r="D154" i="10"/>
  <c r="C154" i="10"/>
  <c r="B154" i="10"/>
  <c r="W143" i="10"/>
  <c r="V143" i="10"/>
  <c r="U143" i="10"/>
  <c r="T143" i="10"/>
  <c r="S143" i="10"/>
  <c r="R143" i="10"/>
  <c r="Q143" i="10"/>
  <c r="P143" i="10"/>
  <c r="O143" i="10"/>
  <c r="N143" i="10"/>
  <c r="M143" i="10"/>
  <c r="L143" i="10"/>
  <c r="K143" i="10"/>
  <c r="J143" i="10"/>
  <c r="I143" i="10"/>
  <c r="H143" i="10"/>
  <c r="G143" i="10"/>
  <c r="F143" i="10"/>
  <c r="E143" i="10"/>
  <c r="D143" i="10"/>
  <c r="C143" i="10"/>
  <c r="B143" i="10"/>
  <c r="W138" i="10"/>
  <c r="V138" i="10"/>
  <c r="U138" i="10"/>
  <c r="T138" i="10"/>
  <c r="S138" i="10"/>
  <c r="R138" i="10"/>
  <c r="Q138" i="10"/>
  <c r="P138" i="10"/>
  <c r="O138" i="10"/>
  <c r="N138" i="10"/>
  <c r="M138" i="10"/>
  <c r="L138" i="10"/>
  <c r="K138" i="10"/>
  <c r="J138" i="10"/>
  <c r="I138" i="10"/>
  <c r="H138" i="10"/>
  <c r="G138" i="10"/>
  <c r="F138" i="10"/>
  <c r="E138" i="10"/>
  <c r="D138" i="10"/>
  <c r="C138" i="10"/>
  <c r="B138" i="10"/>
  <c r="W117" i="10"/>
  <c r="V117" i="10"/>
  <c r="U117" i="10"/>
  <c r="T117" i="10"/>
  <c r="S117" i="10"/>
  <c r="R117" i="10"/>
  <c r="Q117" i="10"/>
  <c r="P117" i="10"/>
  <c r="O117" i="10"/>
  <c r="N117" i="10"/>
  <c r="M117" i="10"/>
  <c r="L117" i="10"/>
  <c r="K117" i="10"/>
  <c r="J117" i="10"/>
  <c r="I117" i="10"/>
  <c r="H117" i="10"/>
  <c r="G117" i="10"/>
  <c r="F117" i="10"/>
  <c r="E117" i="10"/>
  <c r="D117" i="10"/>
  <c r="C117" i="10"/>
  <c r="B117" i="10"/>
  <c r="W106" i="10"/>
  <c r="V106" i="10"/>
  <c r="U106" i="10"/>
  <c r="T106" i="10"/>
  <c r="S106" i="10"/>
  <c r="R106" i="10"/>
  <c r="Q106" i="10"/>
  <c r="P106" i="10"/>
  <c r="O106" i="10"/>
  <c r="N106" i="10"/>
  <c r="M106" i="10"/>
  <c r="L106" i="10"/>
  <c r="K106" i="10"/>
  <c r="J106" i="10"/>
  <c r="I106" i="10"/>
  <c r="H106" i="10"/>
  <c r="G106" i="10"/>
  <c r="F106" i="10"/>
  <c r="E106" i="10"/>
  <c r="D106" i="10"/>
  <c r="C106" i="10"/>
  <c r="B106" i="10"/>
  <c r="W87" i="10"/>
  <c r="V87" i="10"/>
  <c r="U87" i="10"/>
  <c r="T87" i="10"/>
  <c r="S87" i="10"/>
  <c r="R87" i="10"/>
  <c r="Q87" i="10"/>
  <c r="P87" i="10"/>
  <c r="O87" i="10"/>
  <c r="N87" i="10"/>
  <c r="M87" i="10"/>
  <c r="L87" i="10"/>
  <c r="K87" i="10"/>
  <c r="J87" i="10"/>
  <c r="I87" i="10"/>
  <c r="H87" i="10"/>
  <c r="G87" i="10"/>
  <c r="F87" i="10"/>
  <c r="E87" i="10"/>
  <c r="D87" i="10"/>
  <c r="C87" i="10"/>
  <c r="B87" i="10"/>
  <c r="W78" i="10"/>
  <c r="V78" i="10"/>
  <c r="U78" i="10"/>
  <c r="T78" i="10"/>
  <c r="S78" i="10"/>
  <c r="R78" i="10"/>
  <c r="Q78" i="10"/>
  <c r="P78" i="10"/>
  <c r="O78" i="10"/>
  <c r="N78" i="10"/>
  <c r="M78" i="10"/>
  <c r="L78" i="10"/>
  <c r="K78" i="10"/>
  <c r="J78" i="10"/>
  <c r="I78" i="10"/>
  <c r="H78" i="10"/>
  <c r="G78" i="10"/>
  <c r="F78" i="10"/>
  <c r="E78" i="10"/>
  <c r="D78" i="10"/>
  <c r="C78" i="10"/>
  <c r="B78" i="10"/>
  <c r="W63" i="10"/>
  <c r="V63" i="10"/>
  <c r="U63" i="10"/>
  <c r="T63" i="10"/>
  <c r="S63" i="10"/>
  <c r="R63" i="10"/>
  <c r="Q63" i="10"/>
  <c r="P63" i="10"/>
  <c r="O63" i="10"/>
  <c r="N63" i="10"/>
  <c r="M63" i="10"/>
  <c r="L63" i="10"/>
  <c r="K63" i="10"/>
  <c r="J63" i="10"/>
  <c r="I63" i="10"/>
  <c r="H63" i="10"/>
  <c r="G63" i="10"/>
  <c r="F63" i="10"/>
  <c r="E63" i="10"/>
  <c r="D63" i="10"/>
  <c r="C63" i="10"/>
  <c r="B63" i="10"/>
  <c r="W58" i="10"/>
  <c r="V58" i="10"/>
  <c r="U58" i="10"/>
  <c r="T58" i="10"/>
  <c r="S58" i="10"/>
  <c r="R58" i="10"/>
  <c r="Q58" i="10"/>
  <c r="P58" i="10"/>
  <c r="O58" i="10"/>
  <c r="N58" i="10"/>
  <c r="M58" i="10"/>
  <c r="L58" i="10"/>
  <c r="K58" i="10"/>
  <c r="J58" i="10"/>
  <c r="I58" i="10"/>
  <c r="H58" i="10"/>
  <c r="G58" i="10"/>
  <c r="F58" i="10"/>
  <c r="E58" i="10"/>
  <c r="D58" i="10"/>
  <c r="C58" i="10"/>
  <c r="B58" i="10"/>
  <c r="W33" i="10"/>
  <c r="V33" i="10"/>
  <c r="U33" i="10"/>
  <c r="T33" i="10"/>
  <c r="S33" i="10"/>
  <c r="R33" i="10"/>
  <c r="Q33" i="10"/>
  <c r="P33" i="10"/>
  <c r="O33" i="10"/>
  <c r="N33" i="10"/>
  <c r="M33" i="10"/>
  <c r="L33" i="10"/>
  <c r="K33" i="10"/>
  <c r="J33" i="10"/>
  <c r="I33" i="10"/>
  <c r="H33" i="10"/>
  <c r="G33" i="10"/>
  <c r="F33" i="10"/>
  <c r="E33" i="10"/>
  <c r="D33" i="10"/>
  <c r="C33" i="10"/>
  <c r="B33" i="10"/>
  <c r="W24" i="10"/>
  <c r="V24" i="10"/>
  <c r="U24" i="10"/>
  <c r="T24" i="10"/>
  <c r="S24" i="10"/>
  <c r="R24" i="10"/>
  <c r="Q24" i="10"/>
  <c r="P24" i="10"/>
  <c r="O24" i="10"/>
  <c r="N24" i="10"/>
  <c r="M24" i="10"/>
  <c r="L24" i="10"/>
  <c r="K24" i="10"/>
  <c r="J24" i="10"/>
  <c r="I24" i="10"/>
  <c r="H24" i="10"/>
  <c r="G24" i="10"/>
  <c r="F24" i="10"/>
  <c r="E24" i="10"/>
  <c r="D24" i="10"/>
  <c r="C24" i="10"/>
  <c r="B24" i="10"/>
  <c r="W21" i="10"/>
  <c r="V21" i="10"/>
  <c r="U21" i="10"/>
  <c r="T21" i="10"/>
  <c r="S21" i="10"/>
  <c r="R21" i="10"/>
  <c r="Q21" i="10"/>
  <c r="P21" i="10"/>
  <c r="O21" i="10"/>
  <c r="N21" i="10"/>
  <c r="M21" i="10"/>
  <c r="L21" i="10"/>
  <c r="K21" i="10"/>
  <c r="J21" i="10"/>
  <c r="I21" i="10"/>
  <c r="H21" i="10"/>
  <c r="G21" i="10"/>
  <c r="F21" i="10"/>
  <c r="E21" i="10"/>
  <c r="D21" i="10"/>
  <c r="C21" i="10"/>
  <c r="B21" i="10"/>
  <c r="K14" i="15"/>
  <c r="K13" i="15"/>
  <c r="K12" i="15"/>
  <c r="K11" i="15"/>
  <c r="K10" i="15"/>
  <c r="K9" i="15"/>
  <c r="K8" i="15"/>
  <c r="K7" i="15"/>
  <c r="K6" i="15"/>
  <c r="K5" i="15"/>
  <c r="E14" i="15"/>
  <c r="I14" i="15"/>
  <c r="G14" i="15"/>
  <c r="C14" i="15"/>
  <c r="I21" i="14"/>
  <c r="H20" i="14"/>
  <c r="H19" i="14"/>
  <c r="H18" i="14"/>
  <c r="H17" i="14"/>
  <c r="H16" i="14"/>
  <c r="H15" i="14"/>
  <c r="H14" i="14"/>
  <c r="H13" i="14"/>
  <c r="H12" i="14"/>
  <c r="H11" i="14"/>
  <c r="H9" i="14"/>
  <c r="H10" i="14"/>
  <c r="H8" i="14"/>
  <c r="H6" i="14"/>
  <c r="H21" i="14"/>
  <c r="K14" i="8"/>
  <c r="J14" i="8"/>
  <c r="I14" i="8"/>
  <c r="H14" i="8"/>
  <c r="G14" i="8"/>
  <c r="F14" i="8"/>
  <c r="E14" i="8"/>
  <c r="D14" i="8"/>
  <c r="C14" i="8"/>
  <c r="B14" i="8"/>
  <c r="K13" i="7"/>
  <c r="J13" i="7"/>
  <c r="D13" i="7"/>
  <c r="C13" i="7"/>
  <c r="B13" i="7"/>
  <c r="A11" i="7"/>
  <c r="A10" i="7"/>
  <c r="A9" i="7"/>
  <c r="A8" i="7"/>
  <c r="A7" i="7"/>
  <c r="A6" i="7"/>
  <c r="A5" i="7"/>
  <c r="A4" i="7"/>
  <c r="D17" i="6"/>
  <c r="A13" i="5"/>
  <c r="A12" i="5"/>
  <c r="A11" i="5"/>
  <c r="A10" i="5"/>
  <c r="A9" i="5"/>
  <c r="A8" i="5"/>
  <c r="A7" i="5"/>
  <c r="A6" i="5"/>
  <c r="A5" i="5"/>
  <c r="A13" i="6"/>
  <c r="A12" i="6"/>
  <c r="A11" i="6"/>
  <c r="A10" i="6"/>
  <c r="A9" i="6"/>
  <c r="A8" i="6"/>
  <c r="A7" i="6"/>
  <c r="A6" i="6"/>
  <c r="A5" i="6"/>
  <c r="J31" i="13" l="1"/>
  <c r="M31" i="13"/>
  <c r="I31" i="13"/>
  <c r="B31" i="13"/>
  <c r="Z106" i="10"/>
  <c r="AA106" i="10" s="1"/>
  <c r="Z238" i="10"/>
  <c r="AA238" i="10" s="1"/>
  <c r="Z24" i="10"/>
  <c r="AA24" i="10" s="1"/>
  <c r="Z208" i="10"/>
  <c r="AA208" i="10" s="1"/>
  <c r="X24" i="10"/>
  <c r="Y24" i="10" s="1"/>
  <c r="X208" i="10"/>
  <c r="Y208" i="10" s="1"/>
  <c r="X58" i="10"/>
  <c r="Y58" i="10" s="1"/>
  <c r="Z63" i="10"/>
  <c r="AA63" i="10" s="1"/>
  <c r="Z78" i="10"/>
  <c r="AA78" i="10" s="1"/>
  <c r="Z117" i="10"/>
  <c r="AA117" i="10" s="1"/>
  <c r="Z138" i="10"/>
  <c r="AA138" i="10" s="1"/>
  <c r="Z165" i="10"/>
  <c r="AA165" i="10" s="1"/>
  <c r="Z174" i="10"/>
  <c r="AA174" i="10" s="1"/>
  <c r="Z197" i="10"/>
  <c r="AA197" i="10" s="1"/>
  <c r="X33" i="10"/>
  <c r="Y33" i="10" s="1"/>
  <c r="X87" i="10"/>
  <c r="Y87" i="10" s="1"/>
  <c r="X143" i="10"/>
  <c r="Y143" i="10" s="1"/>
  <c r="X179" i="10"/>
  <c r="Y179" i="10" s="1"/>
  <c r="Z33" i="10"/>
  <c r="AA33" i="10" s="1"/>
  <c r="Z87" i="10"/>
  <c r="AA87" i="10" s="1"/>
  <c r="Z179" i="10"/>
  <c r="AA179" i="10" s="1"/>
  <c r="Z58" i="10"/>
  <c r="AA58" i="10" s="1"/>
  <c r="Z154" i="10"/>
  <c r="AA154" i="10" s="1"/>
  <c r="Z192" i="10"/>
  <c r="AA192" i="10" s="1"/>
  <c r="X78" i="10"/>
  <c r="Y78" i="10" s="1"/>
  <c r="X138" i="10"/>
  <c r="Y138" i="10" s="1"/>
  <c r="X174" i="10"/>
  <c r="Y174" i="10" s="1"/>
  <c r="Z143" i="10"/>
  <c r="AA143" i="10" s="1"/>
  <c r="Z227" i="10"/>
  <c r="AA227" i="10" s="1"/>
  <c r="X117" i="10"/>
  <c r="Y117" i="10" s="1"/>
  <c r="X165" i="10"/>
  <c r="Y165" i="10" s="1"/>
  <c r="X197" i="10"/>
  <c r="Y197" i="10" s="1"/>
  <c r="X227" i="10"/>
  <c r="Y227" i="10" s="1"/>
  <c r="X63" i="10"/>
  <c r="Y63" i="10" s="1"/>
  <c r="X106" i="10"/>
  <c r="Y106" i="10" s="1"/>
  <c r="X154" i="10"/>
  <c r="Y154" i="10" s="1"/>
  <c r="X192" i="10"/>
  <c r="Y192" i="10" s="1"/>
  <c r="X238" i="10"/>
  <c r="Y238" i="10" s="1"/>
  <c r="X21" i="10"/>
  <c r="Y21" i="10" s="1"/>
  <c r="Z21" i="10"/>
  <c r="AA21" i="10" s="1"/>
  <c r="H5" i="5" l="1"/>
  <c r="F14" i="5"/>
  <c r="F7" i="5"/>
  <c r="F6" i="5"/>
  <c r="H14" i="5"/>
  <c r="H13" i="5"/>
  <c r="H12" i="5"/>
  <c r="H11" i="5"/>
  <c r="H10" i="5"/>
  <c r="H9" i="5"/>
  <c r="H8" i="5"/>
  <c r="H7" i="5"/>
  <c r="H6" i="5"/>
  <c r="F13" i="5"/>
  <c r="F12" i="5"/>
  <c r="F11" i="5"/>
  <c r="F10" i="5"/>
  <c r="F5" i="5"/>
  <c r="D5" i="5"/>
  <c r="I13" i="4"/>
  <c r="I12" i="4"/>
  <c r="I11" i="4"/>
  <c r="I10" i="4"/>
  <c r="F14" i="4"/>
  <c r="F13" i="4"/>
  <c r="F12" i="4"/>
  <c r="F11" i="4"/>
  <c r="F10" i="4"/>
  <c r="F9" i="4"/>
  <c r="F8" i="4"/>
  <c r="F7" i="4"/>
  <c r="F6" i="4"/>
  <c r="F5" i="4"/>
  <c r="D14" i="4"/>
  <c r="G14" i="4"/>
  <c r="H14" i="4" s="1"/>
  <c r="G13" i="4"/>
  <c r="G12" i="4"/>
  <c r="G11" i="4"/>
  <c r="G10" i="4"/>
  <c r="G9" i="4"/>
  <c r="I9" i="4" s="1"/>
  <c r="G8" i="4"/>
  <c r="I8" i="4" s="1"/>
  <c r="G7" i="4"/>
  <c r="I7" i="4" s="1"/>
  <c r="G6" i="4"/>
  <c r="I6" i="4" s="1"/>
  <c r="G5" i="4"/>
  <c r="I5" i="4" s="1"/>
  <c r="H5" i="4" l="1"/>
  <c r="I14" i="4"/>
  <c r="H11" i="4"/>
  <c r="H6" i="4"/>
  <c r="H10" i="4"/>
  <c r="H12" i="4"/>
  <c r="H7" i="4"/>
  <c r="H13" i="4"/>
  <c r="H8" i="4"/>
  <c r="H9" i="4"/>
  <c r="F8" i="5"/>
  <c r="F9" i="5"/>
  <c r="F13" i="7" l="1"/>
  <c r="G13" i="7"/>
  <c r="H13" i="7"/>
  <c r="E17" i="6"/>
  <c r="G15" i="6"/>
  <c r="F15" i="6"/>
  <c r="G6" i="6"/>
  <c r="G7" i="6"/>
  <c r="G8" i="6"/>
  <c r="G9" i="6"/>
  <c r="G10" i="6"/>
  <c r="G11" i="6"/>
  <c r="G12" i="6"/>
  <c r="G13" i="6"/>
  <c r="G5" i="6"/>
  <c r="F6" i="6"/>
  <c r="F7" i="6"/>
  <c r="F8" i="6"/>
  <c r="F9" i="6"/>
  <c r="F10" i="6"/>
  <c r="F11" i="6"/>
  <c r="F12" i="6"/>
  <c r="F13" i="6"/>
  <c r="F5" i="6"/>
  <c r="G17" i="6" l="1"/>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4" i="13"/>
  <c r="N4" i="13" l="1"/>
  <c r="O4" i="13"/>
  <c r="N5" i="13"/>
  <c r="O5" i="13"/>
  <c r="N6" i="13"/>
  <c r="O6" i="13"/>
  <c r="N7" i="13"/>
  <c r="O7" i="13"/>
  <c r="N8" i="13"/>
  <c r="O8" i="13"/>
  <c r="N9" i="13"/>
  <c r="O9" i="13"/>
  <c r="N10" i="13"/>
  <c r="O10"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4" i="13"/>
  <c r="O24" i="13"/>
  <c r="N25" i="13"/>
  <c r="O25" i="13"/>
  <c r="N26" i="13"/>
  <c r="O26" i="13"/>
  <c r="N27" i="13"/>
  <c r="O27" i="13"/>
  <c r="N28" i="13"/>
  <c r="O28" i="13"/>
  <c r="N29" i="13"/>
  <c r="O29" i="13"/>
  <c r="N30" i="13"/>
  <c r="O30" i="13"/>
  <c r="L6" i="11" l="1"/>
  <c r="L7" i="11"/>
  <c r="L8" i="11"/>
  <c r="L10" i="11"/>
  <c r="L11" i="11"/>
  <c r="L12" i="11"/>
  <c r="L13" i="11"/>
  <c r="L14" i="11"/>
  <c r="L15" i="11"/>
  <c r="L16" i="11"/>
  <c r="L17" i="11"/>
  <c r="L19" i="11"/>
  <c r="L23" i="11"/>
  <c r="L24" i="11"/>
  <c r="L25" i="11"/>
  <c r="L26" i="11"/>
  <c r="L27" i="11"/>
  <c r="L28" i="11"/>
  <c r="L30" i="11"/>
  <c r="L4" i="11"/>
  <c r="K6" i="11"/>
  <c r="K7" i="11"/>
  <c r="K8" i="11"/>
  <c r="K10" i="11"/>
  <c r="K11" i="11"/>
  <c r="K12" i="11"/>
  <c r="K13" i="11"/>
  <c r="K14" i="11"/>
  <c r="K15" i="11"/>
  <c r="K16" i="11"/>
  <c r="K17" i="11"/>
  <c r="K19" i="11"/>
  <c r="K23" i="11"/>
  <c r="K24" i="11"/>
  <c r="K25" i="11"/>
  <c r="K26" i="11"/>
  <c r="K27" i="11"/>
  <c r="K28" i="11"/>
  <c r="K30" i="11"/>
  <c r="K4" i="11"/>
  <c r="M26" i="11" l="1"/>
  <c r="M25" i="11"/>
  <c r="M13" i="11"/>
  <c r="M14" i="11"/>
  <c r="M24" i="11"/>
  <c r="M12" i="11"/>
  <c r="M23" i="11"/>
  <c r="M11" i="11"/>
  <c r="M10" i="11"/>
  <c r="M4" i="11"/>
  <c r="M30" i="11"/>
  <c r="M8" i="11"/>
  <c r="M7" i="11"/>
  <c r="M19" i="11"/>
  <c r="M17" i="11"/>
  <c r="M28" i="11"/>
  <c r="M16" i="11"/>
  <c r="M27" i="11"/>
  <c r="M15" i="11"/>
  <c r="M6" i="11"/>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F6" i="13" l="1"/>
  <c r="F7" i="13"/>
  <c r="F8" i="13"/>
  <c r="F10" i="13"/>
  <c r="F11" i="13"/>
  <c r="F12" i="13"/>
  <c r="F13" i="13"/>
  <c r="F14" i="13"/>
  <c r="F15" i="13"/>
  <c r="F16" i="13"/>
  <c r="F17" i="13"/>
  <c r="F19" i="13"/>
  <c r="F23" i="13"/>
  <c r="F24" i="13"/>
  <c r="F25" i="13"/>
  <c r="F26" i="13"/>
  <c r="F27" i="13"/>
  <c r="F28" i="13"/>
  <c r="F30" i="13"/>
  <c r="F4" i="13"/>
  <c r="E6" i="13"/>
  <c r="E7" i="13"/>
  <c r="E8" i="13"/>
  <c r="E10" i="13"/>
  <c r="E11" i="13"/>
  <c r="E12" i="13"/>
  <c r="E13" i="13"/>
  <c r="E14" i="13"/>
  <c r="E15" i="13"/>
  <c r="E16" i="13"/>
  <c r="E17" i="13"/>
  <c r="E19" i="13"/>
  <c r="E23" i="13"/>
  <c r="E24" i="13"/>
  <c r="E25" i="13"/>
  <c r="E26" i="13"/>
  <c r="E27" i="13"/>
  <c r="E28" i="13"/>
  <c r="E30"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4" i="13"/>
  <c r="K6" i="13"/>
  <c r="K7" i="13"/>
  <c r="K8" i="13"/>
  <c r="K10" i="13"/>
  <c r="K11" i="13"/>
  <c r="K12" i="13"/>
  <c r="K13" i="13"/>
  <c r="K14" i="13"/>
  <c r="K15" i="13"/>
  <c r="K16" i="13"/>
  <c r="K17" i="13"/>
  <c r="K19" i="13"/>
  <c r="K23" i="13"/>
  <c r="K24" i="13"/>
  <c r="K25" i="13"/>
  <c r="K26" i="13"/>
  <c r="K27" i="13"/>
  <c r="K28" i="13"/>
  <c r="K30" i="13"/>
  <c r="K4" i="13"/>
  <c r="N31" i="13" l="1"/>
  <c r="O31" i="13"/>
  <c r="H5" i="13"/>
  <c r="G18" i="13"/>
  <c r="G30" i="13"/>
  <c r="G14" i="13"/>
  <c r="G26" i="13"/>
  <c r="G10" i="13"/>
  <c r="G22" i="13"/>
  <c r="H4" i="13"/>
  <c r="H28" i="13"/>
  <c r="H24" i="13"/>
  <c r="H20" i="13"/>
  <c r="H16" i="13"/>
  <c r="H12" i="13"/>
  <c r="H8" i="13"/>
  <c r="H31" i="13"/>
  <c r="H27" i="13"/>
  <c r="H23" i="13"/>
  <c r="H19" i="13"/>
  <c r="H15" i="13"/>
  <c r="H11" i="13"/>
  <c r="H7" i="13"/>
  <c r="H30" i="13"/>
  <c r="H26" i="13"/>
  <c r="H22" i="13"/>
  <c r="H18" i="13"/>
  <c r="H14" i="13"/>
  <c r="H10" i="13"/>
  <c r="H6" i="13"/>
  <c r="C31" i="13"/>
  <c r="H29" i="13"/>
  <c r="H25" i="13"/>
  <c r="H21" i="13"/>
  <c r="H17" i="13"/>
  <c r="H13" i="13"/>
  <c r="H9" i="13"/>
  <c r="G29" i="13"/>
  <c r="G25" i="13"/>
  <c r="G21" i="13"/>
  <c r="G17" i="13"/>
  <c r="G13" i="13"/>
  <c r="G9" i="13"/>
  <c r="G5" i="13"/>
  <c r="D31" i="13"/>
  <c r="G28" i="13"/>
  <c r="G24" i="13"/>
  <c r="G20" i="13"/>
  <c r="G16" i="13"/>
  <c r="G12" i="13"/>
  <c r="G8" i="13"/>
  <c r="G31" i="13"/>
  <c r="G4" i="13"/>
  <c r="G27" i="13"/>
  <c r="G23" i="13"/>
  <c r="G19" i="13"/>
  <c r="G15" i="13"/>
  <c r="G11" i="13"/>
  <c r="G7" i="13"/>
  <c r="G6" i="13"/>
  <c r="L31" i="13"/>
  <c r="H6" i="9" l="1"/>
  <c r="H7" i="9"/>
  <c r="H9" i="9"/>
  <c r="H10" i="9"/>
  <c r="H11" i="9"/>
  <c r="H12" i="9"/>
  <c r="H13" i="9"/>
  <c r="H14" i="9"/>
  <c r="H15" i="9"/>
  <c r="H16" i="9"/>
  <c r="H18" i="9"/>
  <c r="H21" i="9"/>
  <c r="H23" i="9"/>
  <c r="H24" i="9"/>
  <c r="H25" i="9"/>
  <c r="H26" i="9"/>
  <c r="H27" i="9"/>
  <c r="H29" i="9"/>
  <c r="H30" i="9"/>
  <c r="H5" i="9"/>
  <c r="H20" i="9"/>
  <c r="F30" i="9"/>
  <c r="F29" i="9"/>
  <c r="F27" i="9"/>
  <c r="F26" i="9"/>
  <c r="F25" i="9"/>
  <c r="F24" i="9"/>
  <c r="F23" i="9"/>
  <c r="F21" i="9"/>
  <c r="F18" i="9"/>
  <c r="F16" i="9"/>
  <c r="F15" i="9"/>
  <c r="F14" i="9"/>
  <c r="F13" i="9"/>
  <c r="F12" i="9"/>
  <c r="F11" i="9"/>
  <c r="F10" i="9"/>
  <c r="F9" i="9"/>
  <c r="F7" i="9"/>
  <c r="F6" i="9"/>
  <c r="F5" i="9"/>
  <c r="Z5" i="10"/>
  <c r="AA5" i="10" s="1"/>
  <c r="X5" i="10"/>
  <c r="Y5" i="10" s="1"/>
  <c r="K12" i="17"/>
  <c r="K11" i="17"/>
  <c r="K10" i="17"/>
  <c r="K9" i="17"/>
  <c r="K8" i="17"/>
  <c r="K7" i="17"/>
  <c r="K6" i="17"/>
  <c r="K5" i="17"/>
  <c r="K4" i="17"/>
  <c r="F5" i="17"/>
  <c r="F6" i="17"/>
  <c r="L6" i="17" s="1"/>
  <c r="F7" i="17"/>
  <c r="L7" i="17" s="1"/>
  <c r="F8" i="17"/>
  <c r="F9" i="17"/>
  <c r="F10" i="17"/>
  <c r="F11" i="17"/>
  <c r="F12" i="17"/>
  <c r="L12" i="17" s="1"/>
  <c r="F4" i="17"/>
  <c r="T5" i="16"/>
  <c r="T6" i="16"/>
  <c r="T7" i="16"/>
  <c r="T8" i="16"/>
  <c r="T9" i="16"/>
  <c r="T10" i="16"/>
  <c r="T11" i="16"/>
  <c r="T12" i="16"/>
  <c r="T4" i="16"/>
  <c r="S5" i="16"/>
  <c r="S6" i="16"/>
  <c r="S7" i="16"/>
  <c r="S8" i="16"/>
  <c r="S9" i="16"/>
  <c r="S10" i="16"/>
  <c r="S11" i="16"/>
  <c r="S12" i="16"/>
  <c r="S4" i="16"/>
  <c r="R5" i="16"/>
  <c r="R6" i="16"/>
  <c r="R7" i="16"/>
  <c r="R8" i="16"/>
  <c r="R9" i="16"/>
  <c r="R10" i="16"/>
  <c r="R11" i="16"/>
  <c r="R12" i="16"/>
  <c r="R4" i="16"/>
  <c r="Q5" i="16"/>
  <c r="Q6" i="16"/>
  <c r="Q7" i="16"/>
  <c r="Q8" i="16"/>
  <c r="Q9" i="16"/>
  <c r="Q10" i="16"/>
  <c r="Q11" i="16"/>
  <c r="Q12" i="16"/>
  <c r="Q4" i="16"/>
  <c r="P5" i="16"/>
  <c r="P6" i="16"/>
  <c r="P7" i="16"/>
  <c r="P8" i="16"/>
  <c r="P9" i="16"/>
  <c r="P10" i="16"/>
  <c r="P11" i="16"/>
  <c r="P12" i="16"/>
  <c r="P4" i="16"/>
  <c r="I20" i="14"/>
  <c r="J6" i="15"/>
  <c r="J7" i="15"/>
  <c r="J8" i="15"/>
  <c r="J9" i="15"/>
  <c r="J10" i="15"/>
  <c r="J11" i="15"/>
  <c r="J12" i="15"/>
  <c r="J13" i="15"/>
  <c r="J5" i="15"/>
  <c r="H6" i="15"/>
  <c r="H7" i="15"/>
  <c r="H8" i="15"/>
  <c r="H9" i="15"/>
  <c r="H10" i="15"/>
  <c r="H11" i="15"/>
  <c r="H12" i="15"/>
  <c r="H13" i="15"/>
  <c r="H5" i="15"/>
  <c r="F6" i="15"/>
  <c r="F7" i="15"/>
  <c r="F8" i="15"/>
  <c r="F9" i="15"/>
  <c r="F10" i="15"/>
  <c r="F11" i="15"/>
  <c r="F12" i="15"/>
  <c r="F13" i="15"/>
  <c r="F5" i="15"/>
  <c r="D6" i="15"/>
  <c r="D7" i="15"/>
  <c r="D8" i="15"/>
  <c r="D9" i="15"/>
  <c r="D10" i="15"/>
  <c r="D11" i="15"/>
  <c r="D12" i="15"/>
  <c r="D13" i="15"/>
  <c r="D5" i="15"/>
  <c r="L6" i="15"/>
  <c r="L7" i="15"/>
  <c r="L8" i="15"/>
  <c r="L9" i="15"/>
  <c r="L10" i="15"/>
  <c r="L11" i="15"/>
  <c r="L12" i="15"/>
  <c r="L13" i="15"/>
  <c r="L5" i="15"/>
  <c r="J14" i="15"/>
  <c r="M13" i="8"/>
  <c r="M7" i="8"/>
  <c r="M8" i="8"/>
  <c r="M9" i="8"/>
  <c r="M10" i="8"/>
  <c r="M11" i="8"/>
  <c r="M12" i="8"/>
  <c r="M6" i="8"/>
  <c r="M5" i="8"/>
  <c r="L13" i="8"/>
  <c r="L12" i="8"/>
  <c r="L11" i="8"/>
  <c r="L10" i="8"/>
  <c r="L9" i="8"/>
  <c r="L8" i="8"/>
  <c r="L7" i="8"/>
  <c r="L6" i="8"/>
  <c r="L5" i="8"/>
  <c r="L8" i="17" l="1"/>
  <c r="L11" i="17"/>
  <c r="L9" i="17"/>
  <c r="N8" i="8"/>
  <c r="M14" i="8"/>
  <c r="N10" i="8"/>
  <c r="L14" i="8"/>
  <c r="K5" i="11"/>
  <c r="L5" i="11"/>
  <c r="K29" i="11"/>
  <c r="L29" i="11"/>
  <c r="K9" i="11"/>
  <c r="L9" i="11"/>
  <c r="K18" i="11"/>
  <c r="L18" i="11"/>
  <c r="M18" i="11" s="1"/>
  <c r="K20" i="11"/>
  <c r="K21" i="11"/>
  <c r="K22" i="11"/>
  <c r="L22" i="11"/>
  <c r="M22" i="11" s="1"/>
  <c r="L21" i="11"/>
  <c r="L20" i="11"/>
  <c r="N5" i="8"/>
  <c r="L5" i="17"/>
  <c r="F28" i="9"/>
  <c r="L4" i="17"/>
  <c r="N12" i="8"/>
  <c r="L10" i="17"/>
  <c r="E5" i="13"/>
  <c r="E21" i="13"/>
  <c r="E20" i="13"/>
  <c r="E9" i="13"/>
  <c r="E22" i="13"/>
  <c r="E29" i="13"/>
  <c r="F5" i="13"/>
  <c r="F9" i="13"/>
  <c r="F22" i="13"/>
  <c r="F21" i="13"/>
  <c r="F20" i="13"/>
  <c r="E18" i="13"/>
  <c r="F18" i="13"/>
  <c r="F29" i="13"/>
  <c r="K5" i="13"/>
  <c r="K18" i="13"/>
  <c r="K29" i="13"/>
  <c r="K9" i="13"/>
  <c r="K22" i="13"/>
  <c r="K21" i="13"/>
  <c r="K20" i="13"/>
  <c r="F22" i="9"/>
  <c r="H28" i="9"/>
  <c r="H8" i="9"/>
  <c r="H4" i="9"/>
  <c r="H19" i="9"/>
  <c r="H17" i="9"/>
  <c r="H22" i="9"/>
  <c r="F19" i="9"/>
  <c r="F20" i="9"/>
  <c r="F8" i="9"/>
  <c r="F17" i="9"/>
  <c r="F4" i="9"/>
  <c r="F31" i="9" s="1"/>
  <c r="Y239" i="10"/>
  <c r="Z239" i="10"/>
  <c r="AA239" i="10" s="1"/>
  <c r="F13" i="17"/>
  <c r="K13" i="17"/>
  <c r="P13" i="16"/>
  <c r="Q13" i="16"/>
  <c r="T13" i="16"/>
  <c r="R13" i="16"/>
  <c r="S13" i="16"/>
  <c r="D14" i="15"/>
  <c r="H14" i="15"/>
  <c r="L14" i="15"/>
  <c r="F14" i="15"/>
  <c r="N7" i="8"/>
  <c r="N11" i="8"/>
  <c r="N9" i="8"/>
  <c r="N6" i="8"/>
  <c r="N13" i="8"/>
  <c r="O6" i="7"/>
  <c r="O7" i="7"/>
  <c r="O8" i="7"/>
  <c r="O9" i="7"/>
  <c r="O10" i="7"/>
  <c r="O11" i="7"/>
  <c r="O5" i="7"/>
  <c r="O4" i="7"/>
  <c r="N8" i="7"/>
  <c r="O12" i="7"/>
  <c r="N6" i="7"/>
  <c r="M4" i="7"/>
  <c r="L8" i="7"/>
  <c r="M9" i="11" l="1"/>
  <c r="M29" i="11"/>
  <c r="M5" i="11"/>
  <c r="L31" i="11"/>
  <c r="K31" i="11"/>
  <c r="M20" i="11"/>
  <c r="M21" i="11"/>
  <c r="XET118" i="10"/>
  <c r="N14" i="8"/>
  <c r="H31" i="9"/>
  <c r="L13" i="17"/>
  <c r="M10" i="7"/>
  <c r="M6" i="7"/>
  <c r="N12" i="7"/>
  <c r="N5" i="7"/>
  <c r="N9" i="7"/>
  <c r="L11" i="7"/>
  <c r="L7" i="7"/>
  <c r="L4" i="7"/>
  <c r="L10" i="7"/>
  <c r="L6" i="7"/>
  <c r="M9" i="7"/>
  <c r="L9" i="7"/>
  <c r="L12" i="7"/>
  <c r="M5" i="7"/>
  <c r="M8" i="7"/>
  <c r="N11" i="7"/>
  <c r="N7" i="7"/>
  <c r="N4" i="7"/>
  <c r="L5" i="7"/>
  <c r="M12" i="7"/>
  <c r="M11" i="7"/>
  <c r="M7" i="7"/>
  <c r="N10" i="7"/>
  <c r="O13" i="7"/>
  <c r="I13" i="5"/>
  <c r="I12" i="5"/>
  <c r="I11" i="5"/>
  <c r="I10" i="5"/>
  <c r="I9" i="5"/>
  <c r="I8" i="5"/>
  <c r="I7" i="5"/>
  <c r="I6" i="5"/>
  <c r="I5" i="5"/>
  <c r="D7" i="5"/>
  <c r="E14" i="6"/>
  <c r="I9" i="6" s="1"/>
  <c r="D14" i="6"/>
  <c r="C14" i="6"/>
  <c r="C16" i="6" s="1"/>
  <c r="B14" i="6"/>
  <c r="M31" i="11" l="1"/>
  <c r="H7" i="6"/>
  <c r="G14" i="6"/>
  <c r="G16" i="6" s="1"/>
  <c r="B16" i="6"/>
  <c r="F14" i="6"/>
  <c r="F16" i="6" s="1"/>
  <c r="K5" i="5"/>
  <c r="K7" i="5"/>
  <c r="K13" i="5"/>
  <c r="K8" i="5"/>
  <c r="K10" i="5"/>
  <c r="K11" i="5"/>
  <c r="K12" i="5"/>
  <c r="K6" i="5"/>
  <c r="K9" i="5"/>
  <c r="D10" i="5"/>
  <c r="D6" i="5"/>
  <c r="I14" i="5"/>
  <c r="J14" i="5" s="1"/>
  <c r="N13" i="7"/>
  <c r="M13" i="7"/>
  <c r="L13" i="7"/>
  <c r="D13" i="5"/>
  <c r="D9" i="5"/>
  <c r="D12" i="5"/>
  <c r="D8" i="5"/>
  <c r="D11" i="5"/>
  <c r="H6" i="6"/>
  <c r="I14" i="6"/>
  <c r="D16" i="6"/>
  <c r="H5" i="6"/>
  <c r="I8" i="6"/>
  <c r="E16" i="6"/>
  <c r="H13" i="6"/>
  <c r="H10" i="6"/>
  <c r="H9" i="6"/>
  <c r="H12" i="6"/>
  <c r="H8" i="6"/>
  <c r="H11" i="6"/>
  <c r="I12" i="6"/>
  <c r="I7" i="6"/>
  <c r="I11" i="6"/>
  <c r="I6" i="6"/>
  <c r="I5" i="6"/>
  <c r="I10" i="6"/>
  <c r="I13" i="6"/>
  <c r="J8" i="5" l="1"/>
  <c r="J6" i="5"/>
  <c r="J12" i="5"/>
  <c r="J11" i="5"/>
  <c r="J7" i="5"/>
  <c r="J9" i="5"/>
  <c r="J10" i="5"/>
  <c r="J5" i="5"/>
  <c r="J13" i="5"/>
  <c r="D14" i="5"/>
  <c r="H14" i="6"/>
  <c r="E35" i="11"/>
  <c r="I35" i="11"/>
  <c r="K31" i="13" l="1"/>
  <c r="E31" i="13"/>
  <c r="D33" i="11"/>
  <c r="F33" i="11"/>
  <c r="B33" i="11"/>
  <c r="H33" i="11"/>
  <c r="G35" i="11"/>
  <c r="J35" i="11"/>
  <c r="C35" i="11" l="1"/>
  <c r="F31" i="13"/>
</calcChain>
</file>

<file path=xl/sharedStrings.xml><?xml version="1.0" encoding="utf-8"?>
<sst xmlns="http://schemas.openxmlformats.org/spreadsheetml/2006/main" count="730" uniqueCount="337">
  <si>
    <t>CAUSE A RISERVA ALL'INIZIO DELL'ESERCIZIO</t>
  </si>
  <si>
    <t>CAUSE APERTE NELL'ESERCIZIO</t>
  </si>
  <si>
    <t>CAUSE CHIUSE NELL'ESERCIZIO</t>
  </si>
  <si>
    <t>CAUSE A RISERVA ALLA FINE DELL'ESERCIZIO</t>
  </si>
  <si>
    <t>SINISTRI ALLA FINE DELL'ESERCIZIO</t>
  </si>
  <si>
    <t xml:space="preserve">Cause pendenti </t>
  </si>
  <si>
    <t>Cause chiuse con transazione</t>
  </si>
  <si>
    <t xml:space="preserve">Cause chiuse con rinuncia agli atti del giudizio </t>
  </si>
  <si>
    <t>Cause chiuse con sentenza di soccombenza della compagnia</t>
  </si>
  <si>
    <t>Cause chiuse con sentenza favorevole alla compagnia *</t>
  </si>
  <si>
    <t xml:space="preserve">Cause pendenti alla fine dell'esercizio </t>
  </si>
  <si>
    <t>Numero</t>
  </si>
  <si>
    <t>Importo riservato</t>
  </si>
  <si>
    <t>Importo pagato</t>
  </si>
  <si>
    <t>Importo riserva caduta</t>
  </si>
  <si>
    <t>di cui numero cause con danni a persona</t>
  </si>
  <si>
    <t>di cui numero cause chiuse con transazione o soccombenza della compagnia ancora da pagare</t>
  </si>
  <si>
    <t>Importo a Riserva complessiva</t>
  </si>
  <si>
    <t>di cui importo a riserva complessiva per cause con danni a persona</t>
  </si>
  <si>
    <t>di cui importo a riserva complessiva per cause chiuse con transazione o soccombenza della compagnia ancora da pagare</t>
  </si>
  <si>
    <t>Numero sinistri pagati nell'esercizio</t>
  </si>
  <si>
    <t>Importo sinistri pagati nell'esercizio</t>
  </si>
  <si>
    <t xml:space="preserve">Numero sinistri a riserva complessiva </t>
  </si>
  <si>
    <t>Importo sinistri a riserva complessiva</t>
  </si>
  <si>
    <t>Torino</t>
  </si>
  <si>
    <t>Vercelli</t>
  </si>
  <si>
    <t>Novara</t>
  </si>
  <si>
    <t>Cuneo</t>
  </si>
  <si>
    <t>Asti</t>
  </si>
  <si>
    <t>Alessandria</t>
  </si>
  <si>
    <t>Biella</t>
  </si>
  <si>
    <t>Verbano</t>
  </si>
  <si>
    <t>Valle d'Aosta</t>
  </si>
  <si>
    <t>Imperia</t>
  </si>
  <si>
    <t>Savona</t>
  </si>
  <si>
    <t>Genova</t>
  </si>
  <si>
    <t>La Spezia</t>
  </si>
  <si>
    <t>Varese</t>
  </si>
  <si>
    <t>Como</t>
  </si>
  <si>
    <t>Sondrio</t>
  </si>
  <si>
    <t>Milano</t>
  </si>
  <si>
    <t>Bergamo</t>
  </si>
  <si>
    <t>Brescia</t>
  </si>
  <si>
    <t>Pavia</t>
  </si>
  <si>
    <t>Cremona</t>
  </si>
  <si>
    <t>Mantova</t>
  </si>
  <si>
    <t>Lecco</t>
  </si>
  <si>
    <t>Lodi</t>
  </si>
  <si>
    <t>Monza e Brianza</t>
  </si>
  <si>
    <t>Bolzano</t>
  </si>
  <si>
    <t>Trento</t>
  </si>
  <si>
    <t>Verona</t>
  </si>
  <si>
    <t>Vicenza</t>
  </si>
  <si>
    <t>Belluno</t>
  </si>
  <si>
    <t>Treviso</t>
  </si>
  <si>
    <t>Venezia</t>
  </si>
  <si>
    <t>Padova</t>
  </si>
  <si>
    <t>Rovigo</t>
  </si>
  <si>
    <t>Udine</t>
  </si>
  <si>
    <t>Gorizia</t>
  </si>
  <si>
    <t>Trieste</t>
  </si>
  <si>
    <t>Pordenone</t>
  </si>
  <si>
    <t>Piacenza</t>
  </si>
  <si>
    <t>Parma</t>
  </si>
  <si>
    <t>Reggio Emilia</t>
  </si>
  <si>
    <t>Modena</t>
  </si>
  <si>
    <t>Bologna</t>
  </si>
  <si>
    <t>Ferrara</t>
  </si>
  <si>
    <t>Ravenna</t>
  </si>
  <si>
    <t>Forlì</t>
  </si>
  <si>
    <t>Rimini</t>
  </si>
  <si>
    <t>Pesaro-Urbino</t>
  </si>
  <si>
    <t>Ancona</t>
  </si>
  <si>
    <t>Macerata</t>
  </si>
  <si>
    <t>Ascoli Piceno</t>
  </si>
  <si>
    <t>Fermo</t>
  </si>
  <si>
    <t>Massa Carrara</t>
  </si>
  <si>
    <t>Lucca</t>
  </si>
  <si>
    <t>Pistoia</t>
  </si>
  <si>
    <t>Firenze</t>
  </si>
  <si>
    <t>Livorno</t>
  </si>
  <si>
    <t>Pisa</t>
  </si>
  <si>
    <t>Arezzo</t>
  </si>
  <si>
    <t>Siena</t>
  </si>
  <si>
    <t>Grosseto</t>
  </si>
  <si>
    <t>Prato</t>
  </si>
  <si>
    <t>Perugia</t>
  </si>
  <si>
    <t>Terni</t>
  </si>
  <si>
    <t>Viterbo</t>
  </si>
  <si>
    <t>Rieti</t>
  </si>
  <si>
    <t>Roma</t>
  </si>
  <si>
    <t>Latina</t>
  </si>
  <si>
    <t>Frosinone</t>
  </si>
  <si>
    <t>Caserta</t>
  </si>
  <si>
    <t>Benevento</t>
  </si>
  <si>
    <t>Napoli</t>
  </si>
  <si>
    <t>Avellino</t>
  </si>
  <si>
    <t>Salerno</t>
  </si>
  <si>
    <t>L'Aquila</t>
  </si>
  <si>
    <t>Teramo</t>
  </si>
  <si>
    <t>Pescara</t>
  </si>
  <si>
    <t>Chieti</t>
  </si>
  <si>
    <t>Campobasso</t>
  </si>
  <si>
    <t xml:space="preserve">Isernia </t>
  </si>
  <si>
    <t>Foggia</t>
  </si>
  <si>
    <t>Bari</t>
  </si>
  <si>
    <t>Taranto</t>
  </si>
  <si>
    <t>Brindisi</t>
  </si>
  <si>
    <t>Lecce</t>
  </si>
  <si>
    <t>Barletta-Andria-TR</t>
  </si>
  <si>
    <t>Potenza</t>
  </si>
  <si>
    <t>Matera</t>
  </si>
  <si>
    <t>Cosenza</t>
  </si>
  <si>
    <t>Catanzaro</t>
  </si>
  <si>
    <t>Reggio Calabria</t>
  </si>
  <si>
    <t>Crotone</t>
  </si>
  <si>
    <t>Vibo Valenzia</t>
  </si>
  <si>
    <t>Trapani</t>
  </si>
  <si>
    <t>Palermo</t>
  </si>
  <si>
    <t>Messina</t>
  </si>
  <si>
    <t>Agrigento</t>
  </si>
  <si>
    <t>Caltanissetta</t>
  </si>
  <si>
    <t>Enna</t>
  </si>
  <si>
    <t>Catania</t>
  </si>
  <si>
    <t>Ragusa</t>
  </si>
  <si>
    <t>Siracusa</t>
  </si>
  <si>
    <t>Sassari</t>
  </si>
  <si>
    <t>Nuoro</t>
  </si>
  <si>
    <t>Cagliari</t>
  </si>
  <si>
    <t>Oristano</t>
  </si>
  <si>
    <t>Sud Sardegna</t>
  </si>
  <si>
    <t>Totale Italia</t>
  </si>
  <si>
    <t>Anno</t>
  </si>
  <si>
    <t>(dati al 31/12)</t>
  </si>
  <si>
    <t>N. complessivo sinistri a riserva</t>
  </si>
  <si>
    <t>Cause Civili I grado</t>
  </si>
  <si>
    <t>Cause Civili II e III grado</t>
  </si>
  <si>
    <t>TOTALE</t>
  </si>
  <si>
    <t>Frequenza % su sinistri a riserva</t>
  </si>
  <si>
    <t>Conciliatore</t>
  </si>
  <si>
    <t>Pretura</t>
  </si>
  <si>
    <t>Tribunale</t>
  </si>
  <si>
    <t>Totale I grado</t>
  </si>
  <si>
    <t>C. Appello</t>
  </si>
  <si>
    <t>Cassazione</t>
  </si>
  <si>
    <t>Totale II e III grado</t>
  </si>
  <si>
    <t>Cause Civili</t>
  </si>
  <si>
    <t>Giud. di Pace*</t>
  </si>
  <si>
    <t>2009 **</t>
  </si>
  <si>
    <t>* A partire dal 2007 il dato riguarda esclusivamente le cause pendenti davanti ai Giudici di Pace.</t>
  </si>
  <si>
    <t>** A causa dell'uscita dal portafoglio diretto italiano di una Rappresentanza in Italia di impresa extra SEE, che nel 2010 ha trasferito interamente il proprio portafoglio a una Rappresentanza in Italia di impresa SEE, i dati relativi al 2009 sono stati ricalcolati allo scopo di effettuare un confronto omogeneo con il 2010. Per tale ragione le statistiche relative al contenzioso e ai sinistri riservati in essere al termine del 2009 sono state rielaborate su basi omogenee con il 2010, ossia escludendo dai dati relativi al 2009 le informazioni relative all’impresa uscita nel 2010 dal portafoglio diretto italiano.</t>
  </si>
  <si>
    <t>Anno di avvenimento del sinistro</t>
  </si>
  <si>
    <t xml:space="preserve">Sinistri a riserva per anno di avvenimento </t>
  </si>
  <si>
    <t>Giudice di Pace</t>
  </si>
  <si>
    <t>Comp.</t>
  </si>
  <si>
    <t>Freq. %</t>
  </si>
  <si>
    <t>Sin. ris.</t>
  </si>
  <si>
    <t xml:space="preserve">Corte </t>
  </si>
  <si>
    <t>Appello</t>
  </si>
  <si>
    <t>Sin. Ris.</t>
  </si>
  <si>
    <t>Composizione degli importi a riserva</t>
  </si>
  <si>
    <t xml:space="preserve">Giudice di Pace </t>
  </si>
  <si>
    <t>Tribunale Numero</t>
  </si>
  <si>
    <t xml:space="preserve">Tribunale </t>
  </si>
  <si>
    <t xml:space="preserve">Importo a riserva </t>
  </si>
  <si>
    <t>Importo a riserva</t>
  </si>
  <si>
    <t>di cui acconti</t>
  </si>
  <si>
    <t>C. Appello Numero</t>
  </si>
  <si>
    <t>Cassazione Numero</t>
  </si>
  <si>
    <t>Tribunale Importo a riserva</t>
  </si>
  <si>
    <t>C. Appello Importo a riserva</t>
  </si>
  <si>
    <t>Cassazione Importo a riserva</t>
  </si>
  <si>
    <t>di cui numero totale cause con danni a persona</t>
  </si>
  <si>
    <t>di cui importo a riserva cause con danni a persona</t>
  </si>
  <si>
    <t>Danni a persona</t>
  </si>
  <si>
    <t>Totale promosse</t>
  </si>
  <si>
    <t>Totale chiuse</t>
  </si>
  <si>
    <t>Totale promosse - chiuse</t>
  </si>
  <si>
    <t>Promosse</t>
  </si>
  <si>
    <t>Chiuse</t>
  </si>
  <si>
    <t>Giud. di Pace</t>
  </si>
  <si>
    <t>Area territoriale</t>
  </si>
  <si>
    <t>Cause pendenti all’inizio dell’esercizio</t>
  </si>
  <si>
    <t>Cause aperte nell’esercizio</t>
  </si>
  <si>
    <t xml:space="preserve">Cause chiuse nell’esercizio </t>
  </si>
  <si>
    <t>Saldo cause aperte - chiuse</t>
  </si>
  <si>
    <t>Importo pagato per cause chiuse</t>
  </si>
  <si>
    <t>Importo pagato per cause chiuse/Importo riservato all'inizio dell'esercizio</t>
  </si>
  <si>
    <t xml:space="preserve">Importo </t>
  </si>
  <si>
    <t>Importo</t>
  </si>
  <si>
    <t>Piemonte</t>
  </si>
  <si>
    <t>Liguria</t>
  </si>
  <si>
    <t>Lombardia</t>
  </si>
  <si>
    <t>Veneto</t>
  </si>
  <si>
    <t>Toscana</t>
  </si>
  <si>
    <t>Abruzzo</t>
  </si>
  <si>
    <t>Sicilia</t>
  </si>
  <si>
    <t xml:space="preserve">                       </t>
  </si>
  <si>
    <t xml:space="preserve">Totale Italia </t>
  </si>
  <si>
    <t>Cause pendenti alla fine dell'esercizio</t>
  </si>
  <si>
    <t>Sinistri alla fine dell’esercizio</t>
  </si>
  <si>
    <t>di cui importo a riserva complessiva di cause chiuse con transazione o soccombenza della compagnia ancora da pagare</t>
  </si>
  <si>
    <t>Numero sinistri a riserva complessiva</t>
  </si>
  <si>
    <t xml:space="preserve"> Totale Italia </t>
  </si>
  <si>
    <t>Frequenza sul totale in Numero</t>
  </si>
  <si>
    <t>Frequenza sul totale in Importo</t>
  </si>
  <si>
    <t>Velocità di eliminazione del contenzioso per numeri</t>
  </si>
  <si>
    <t>Velocità di eliminazione del contenzioso per importi</t>
  </si>
  <si>
    <t>Cause chiuse con soccombenza della compagnia o transazione su cause chiuse totali</t>
  </si>
  <si>
    <t>Frequenza % Importo a riserva delle cause pendenti con danni a persona</t>
  </si>
  <si>
    <t>Costo medio riservato delle cause</t>
  </si>
  <si>
    <t>Cause Penali</t>
  </si>
  <si>
    <t xml:space="preserve">TOTALE </t>
  </si>
  <si>
    <t>* A causa dell'uscita  dal portafoglio diretto italiano di una Rappresentanza in Italia di impresa extra SEE, che nel 2010 ha trasferito interamente il proprio portafoglio a una Rappresentanza in Italia di impresa SEE, i dati relativi al 2009 sono stati ricalcolati allo scopo di effettuare un confronto omogeneo con il 2010. Per tale ragione le statistiche relative al contenzioso e ai sinistri riservati in essere al termine del 2009 sono state rielaborate su basi omogenee con il 2010, ossia escludendo dai dati relativi al 2009 le informazioni relative all’impresa uscita nel 2010 dal portafoglio diretto italiano.</t>
  </si>
  <si>
    <t>Anno (dati al 31/12)</t>
  </si>
  <si>
    <t>2009*</t>
  </si>
  <si>
    <t xml:space="preserve">Sinistri a riserva  per anno di avvenimento </t>
  </si>
  <si>
    <t>Giudice</t>
  </si>
  <si>
    <t>Corte</t>
  </si>
  <si>
    <t>di Pace</t>
  </si>
  <si>
    <t xml:space="preserve">N. Giud. di Pace </t>
  </si>
  <si>
    <t xml:space="preserve">N. Tribunale </t>
  </si>
  <si>
    <t xml:space="preserve">N. C. Appello </t>
  </si>
  <si>
    <t xml:space="preserve">N. Cassazione </t>
  </si>
  <si>
    <t xml:space="preserve">Giud. di Pace Importo a riserva </t>
  </si>
  <si>
    <t xml:space="preserve">C. Appello Importo a riserva </t>
  </si>
  <si>
    <r>
      <t xml:space="preserve">TABELLA 1. CONTENZIOSO CIVILE </t>
    </r>
    <r>
      <rPr>
        <b/>
        <sz val="12"/>
        <color rgb="FF000000"/>
        <rFont val="Garamond"/>
        <family val="1"/>
      </rPr>
      <t>–</t>
    </r>
    <r>
      <rPr>
        <b/>
        <sz val="12"/>
        <color theme="1"/>
        <rFont val="Garamond"/>
        <family val="1"/>
      </rPr>
      <t xml:space="preserve"> EVOLUZIONE DEL NUMERO DELLE CAUSE </t>
    </r>
  </si>
  <si>
    <t>Composizione Numero</t>
  </si>
  <si>
    <t>Composizione Importo</t>
  </si>
  <si>
    <t>Numero %</t>
  </si>
  <si>
    <t>VARIAZIONE CAUSE A RISERVA NELL'ESERCIZIO</t>
  </si>
  <si>
    <t>Piemonte Totale</t>
  </si>
  <si>
    <t>Valle d'Aosta Totale</t>
  </si>
  <si>
    <t>Liguria Totale</t>
  </si>
  <si>
    <t>Lombardia Totale</t>
  </si>
  <si>
    <t>Trentino Alto Adige Totale</t>
  </si>
  <si>
    <t>Veneto Totale</t>
  </si>
  <si>
    <t>Friuli Venezia Giulia Totale</t>
  </si>
  <si>
    <t>Emilia Romagna Totale</t>
  </si>
  <si>
    <t>Marche Totale</t>
  </si>
  <si>
    <t>Toscana Totale</t>
  </si>
  <si>
    <t>Umbria Totale</t>
  </si>
  <si>
    <t>Campania Totale</t>
  </si>
  <si>
    <t>Abruzzo Totale</t>
  </si>
  <si>
    <t>Molise Totale</t>
  </si>
  <si>
    <t>Puglia Totale</t>
  </si>
  <si>
    <t>Basilicata Totale</t>
  </si>
  <si>
    <t>Calabria Totale</t>
  </si>
  <si>
    <t>Sicilia Totale</t>
  </si>
  <si>
    <t>Sardegna Totale</t>
  </si>
  <si>
    <t>Lazio Totale</t>
  </si>
  <si>
    <t>Esito cause - Composizione per numero</t>
  </si>
  <si>
    <t>Esito cause - Composizione per importo</t>
  </si>
  <si>
    <t>Costo medio in euro</t>
  </si>
  <si>
    <t xml:space="preserve">Totale Cause chiuse </t>
  </si>
  <si>
    <t>Velocità di liquidazione dei sinistri</t>
  </si>
  <si>
    <t>Costo medio dei sinistri a riserva alla fine dell’esercizio</t>
  </si>
  <si>
    <t>Costo medio dei sinistri pagati nell’esercizio</t>
  </si>
  <si>
    <t xml:space="preserve">Totale </t>
  </si>
  <si>
    <t>Frequenza acconti</t>
  </si>
  <si>
    <t xml:space="preserve">Cause civili di I grado pendenti </t>
  </si>
  <si>
    <t xml:space="preserve">Cause civili di II e III grado pendenti </t>
  </si>
  <si>
    <t xml:space="preserve">Cause Civili di I grado pendenti </t>
  </si>
  <si>
    <t xml:space="preserve">Cause Civili di II e III grado pendenti </t>
  </si>
  <si>
    <t xml:space="preserve">Cause civili di I grado </t>
  </si>
  <si>
    <t>Cause civili di II e III grado</t>
  </si>
  <si>
    <t>Importo riservato %</t>
  </si>
  <si>
    <t xml:space="preserve">Cause penali pendenti </t>
  </si>
  <si>
    <t xml:space="preserve">Cause penali promosse </t>
  </si>
  <si>
    <t xml:space="preserve">Cause penali chiuse </t>
  </si>
  <si>
    <t>Totale</t>
  </si>
  <si>
    <t>Composizione (Numero)</t>
  </si>
  <si>
    <t>di cui danni a persona</t>
  </si>
  <si>
    <t>2011 e precedenti</t>
  </si>
  <si>
    <t>TABELLA 2. CONTENZIOSO CIVILE – NUMERO DELLE CAUSE DI I GRADO PER ANNO DI AVVENIMENTO DEL SINISTRO PENDENTI ALLA FINE DEL 2019</t>
  </si>
  <si>
    <r>
      <t xml:space="preserve">TABELLA 3. CONTENZIOSO CIVILE – NUMERO DELLE CAUSE DI II E III GRADO PER ANNO DI AVVENIMENTO DEL SINISTRO PENDENTI </t>
    </r>
    <r>
      <rPr>
        <b/>
        <sz val="12"/>
        <color rgb="FF000000"/>
        <rFont val="Garamond"/>
        <family val="1"/>
      </rPr>
      <t>ALLA FINE DEL 2019</t>
    </r>
  </si>
  <si>
    <t>Costo medio acconti in euro</t>
  </si>
  <si>
    <r>
      <t xml:space="preserve">TABELLA 4. CONTENZIOSO CIVILE DI I GRADO </t>
    </r>
    <r>
      <rPr>
        <b/>
        <sz val="12"/>
        <color rgb="FF000000"/>
        <rFont val="Garamond"/>
        <family val="1"/>
      </rPr>
      <t>–</t>
    </r>
    <r>
      <rPr>
        <b/>
        <sz val="12"/>
        <color theme="1"/>
        <rFont val="Garamond"/>
        <family val="1"/>
      </rPr>
      <t xml:space="preserve"> NUMERO DELLE CAUSE PENDENTI, IMPORTI A RISERVA E LORO COMPOSIZIONE </t>
    </r>
    <r>
      <rPr>
        <b/>
        <sz val="12"/>
        <color rgb="FF000000"/>
        <rFont val="Garamond"/>
        <family val="1"/>
      </rPr>
      <t>ALLA FINE DEL 2019</t>
    </r>
  </si>
  <si>
    <r>
      <t xml:space="preserve">TABELLA 5. CONTENZIOSO CIVILE DI II E III GRADO </t>
    </r>
    <r>
      <rPr>
        <b/>
        <sz val="12"/>
        <color rgb="FF000000"/>
        <rFont val="Garamond"/>
        <family val="1"/>
      </rPr>
      <t>–</t>
    </r>
    <r>
      <rPr>
        <b/>
        <sz val="12"/>
        <color theme="1"/>
        <rFont val="Garamond"/>
        <family val="1"/>
      </rPr>
      <t xml:space="preserve"> NUMERO DELLE CAUSE PENDENTI, IMPORTI A RISERVA E LORO COMPOSIZIONE </t>
    </r>
    <r>
      <rPr>
        <b/>
        <sz val="12"/>
        <color rgb="FF000000"/>
        <rFont val="Garamond"/>
        <family val="1"/>
      </rPr>
      <t>ALLA FINE DEL 2019</t>
    </r>
  </si>
  <si>
    <t>TABELLA 6. CONTENZIOSO CIVILE - CAUSE PROMOSSE E CHIUSE NEL 2019</t>
  </si>
  <si>
    <t>TABELLA 11. CONTENZIOSO PENALE – EVOLUZIONE DEL NUMERO DELLE CAUSE NEL 2019</t>
  </si>
  <si>
    <t>TABELLA 12. CONTENZIOSO PENALE – NUMERO DELLE CAUSE PER ANNO DI AVVENIMENTO DEL SINISTRO PENDENTI ALLA FINE DEL 2019</t>
  </si>
  <si>
    <t xml:space="preserve">Piemonte </t>
  </si>
  <si>
    <t xml:space="preserve">Valle d'Aosta </t>
  </si>
  <si>
    <t xml:space="preserve">Liguria </t>
  </si>
  <si>
    <t xml:space="preserve">Lombardia </t>
  </si>
  <si>
    <t xml:space="preserve">Trentino Alto Adige </t>
  </si>
  <si>
    <t xml:space="preserve">Friuli Venezia Giulia </t>
  </si>
  <si>
    <t xml:space="preserve">Emilia Romagna </t>
  </si>
  <si>
    <t xml:space="preserve">Marche </t>
  </si>
  <si>
    <t xml:space="preserve">Umbria </t>
  </si>
  <si>
    <t xml:space="preserve">Lazio </t>
  </si>
  <si>
    <t xml:space="preserve">Campania </t>
  </si>
  <si>
    <t xml:space="preserve">Molise </t>
  </si>
  <si>
    <t xml:space="preserve">Puglia </t>
  </si>
  <si>
    <t xml:space="preserve">Basilicata </t>
  </si>
  <si>
    <t xml:space="preserve">Calabria </t>
  </si>
  <si>
    <t xml:space="preserve">Sardegna </t>
  </si>
  <si>
    <r>
      <t xml:space="preserve">TABELLA 7. CONTENZIOSO CIVILE DI I GRADO </t>
    </r>
    <r>
      <rPr>
        <b/>
        <sz val="12"/>
        <color rgb="FF000000"/>
        <rFont val="Garamond"/>
        <family val="1"/>
      </rPr>
      <t>–</t>
    </r>
    <r>
      <rPr>
        <b/>
        <sz val="12"/>
        <color theme="1"/>
        <rFont val="Garamond"/>
        <family val="1"/>
      </rPr>
      <t xml:space="preserve"> EVOLUZIONE PER AREA TERRITORIALE NEL 2019</t>
    </r>
  </si>
  <si>
    <t>Tabella 7 bis. Contenzioso civile di I grado – Evoluzione per area metropolitana o provincia nel 2019</t>
  </si>
  <si>
    <t>Trentino Alto Adige</t>
  </si>
  <si>
    <t xml:space="preserve">Toscana </t>
  </si>
  <si>
    <t xml:space="preserve">Abruzzo </t>
  </si>
  <si>
    <t xml:space="preserve">Sicilia </t>
  </si>
  <si>
    <t>Costo medio delle Cause chiuse</t>
  </si>
  <si>
    <t>TABELLA 8. CONTENZIOSO CIVILE DI I GRADO – ESITO DELLE CAUSE CHIUSE PER AREA TERRITORIALE NEL 2019</t>
  </si>
  <si>
    <r>
      <t xml:space="preserve">TABELLA 9. CONTENZIOSO CIVILE DI I GRADO </t>
    </r>
    <r>
      <rPr>
        <b/>
        <sz val="12"/>
        <color rgb="FF000000"/>
        <rFont val="Garamond"/>
        <family val="1"/>
      </rPr>
      <t>–</t>
    </r>
    <r>
      <rPr>
        <b/>
        <sz val="12"/>
        <color theme="1"/>
        <rFont val="Garamond"/>
        <family val="1"/>
      </rPr>
      <t xml:space="preserve"> CAUSE E SINISTRI A RISERVA </t>
    </r>
    <r>
      <rPr>
        <b/>
        <sz val="12"/>
        <color rgb="FF000000"/>
        <rFont val="Garamond"/>
        <family val="1"/>
      </rPr>
      <t>ALLA FINE DEL 2019</t>
    </r>
  </si>
  <si>
    <t>TABELLA 10. CONTENZIOSO CIVILE DI I GRADO – INDICATORI PER AREA TERRITORIALE NEL 2019</t>
  </si>
  <si>
    <t>Variazione fine e inizio 2019 in Numero</t>
  </si>
  <si>
    <t>Variazione fine e inizio 2019 in Importo</t>
  </si>
  <si>
    <t>Totale Numero</t>
  </si>
  <si>
    <t>Totale Importo</t>
  </si>
  <si>
    <r>
      <t xml:space="preserve">TABELLA 13. CONTENZIOSO PENALE </t>
    </r>
    <r>
      <rPr>
        <b/>
        <sz val="12"/>
        <color rgb="FF000000"/>
        <rFont val="Garamond"/>
        <family val="1"/>
      </rPr>
      <t>–</t>
    </r>
    <r>
      <rPr>
        <b/>
        <sz val="12"/>
        <color theme="1"/>
        <rFont val="Garamond"/>
        <family val="1"/>
      </rPr>
      <t xml:space="preserve"> NUMERO DELLE CAUSE PENDENTI, IMPORTI A RISERVA E LORO COMPOSIZIONE </t>
    </r>
    <r>
      <rPr>
        <b/>
        <sz val="12"/>
        <color rgb="FF000000"/>
        <rFont val="Garamond"/>
        <family val="1"/>
      </rPr>
      <t>ALLA FINE DEL 2019</t>
    </r>
  </si>
  <si>
    <t>Importo medio a riserva</t>
  </si>
  <si>
    <t>Importo medio a riserva con danni a persona</t>
  </si>
  <si>
    <t>TABELLA 14. CONTENZIOSO PENALE - CAUSE PROMOSSE E CHIUSE NEL 2019</t>
  </si>
  <si>
    <r>
      <t xml:space="preserve">TABELLA 9. CONTENZIOSO CIVILE DI I GRADO </t>
    </r>
    <r>
      <rPr>
        <b/>
        <sz val="12"/>
        <color rgb="FF000000"/>
        <rFont val="Garamond"/>
        <family val="1"/>
      </rPr>
      <t>–</t>
    </r>
    <r>
      <rPr>
        <b/>
        <sz val="12"/>
        <color theme="1"/>
        <rFont val="Garamond"/>
        <family val="1"/>
      </rPr>
      <t xml:space="preserve"> CAUSE E SINISTRI A RISERVA </t>
    </r>
    <r>
      <rPr>
        <b/>
        <sz val="12"/>
        <color rgb="FF000000"/>
        <rFont val="Garamond"/>
        <family val="1"/>
      </rPr>
      <t>ALLA FINE DEL 2018</t>
    </r>
  </si>
  <si>
    <t>di cui Torino</t>
  </si>
  <si>
    <t>di cui Milano</t>
  </si>
  <si>
    <t>Trentino A.A.</t>
  </si>
  <si>
    <t>Friuli V. Giulia</t>
  </si>
  <si>
    <t>Emilia Romagna</t>
  </si>
  <si>
    <t>Marche</t>
  </si>
  <si>
    <t>Umbria</t>
  </si>
  <si>
    <t>Lazio</t>
  </si>
  <si>
    <t>di cui Roma</t>
  </si>
  <si>
    <t>Campania</t>
  </si>
  <si>
    <t>di cui Napoli</t>
  </si>
  <si>
    <t>di cui Salerno</t>
  </si>
  <si>
    <t>di cui Caserta</t>
  </si>
  <si>
    <t>Molise</t>
  </si>
  <si>
    <t>Puglia</t>
  </si>
  <si>
    <t>Basilicata</t>
  </si>
  <si>
    <t>Calabria</t>
  </si>
  <si>
    <t>di cui Palermo</t>
  </si>
  <si>
    <t>Sardegna</t>
  </si>
  <si>
    <r>
      <t xml:space="preserve">TABELLA 9. CONTENZIOSO CIVILE DI PRIMO GRADO </t>
    </r>
    <r>
      <rPr>
        <b/>
        <sz val="12"/>
        <color rgb="FF000000"/>
        <rFont val="Garamond"/>
        <family val="1"/>
      </rPr>
      <t>–</t>
    </r>
    <r>
      <rPr>
        <b/>
        <sz val="12"/>
        <color theme="1"/>
        <rFont val="Garamond"/>
        <family val="1"/>
      </rPr>
      <t xml:space="preserve"> CAUSE E SINISTRI A RISERVA </t>
    </r>
    <r>
      <rPr>
        <b/>
        <sz val="12"/>
        <color rgb="FF000000"/>
        <rFont val="Garamond"/>
        <family val="1"/>
      </rPr>
      <t>ALLA FINE DEL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</si>
</sst>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7" x14ac:knownFonts="1">
    <font>
      <sz val="11"/>
      <color theme="1"/>
      <name val="Calibri"/>
      <family val="2"/>
      <scheme val="minor"/>
    </font>
    <font>
      <sz val="11"/>
      <color theme="1"/>
      <name val="Calibri"/>
      <family val="2"/>
      <scheme val="minor"/>
    </font>
    <font>
      <sz val="12"/>
      <color theme="1"/>
      <name val="Garamond"/>
      <family val="1"/>
    </font>
    <font>
      <b/>
      <sz val="12"/>
      <color theme="1"/>
      <name val="Garamond"/>
      <family val="1"/>
    </font>
    <font>
      <sz val="10"/>
      <name val="Arial"/>
      <family val="2"/>
    </font>
    <font>
      <i/>
      <sz val="12"/>
      <color theme="1"/>
      <name val="Garamond"/>
      <family val="1"/>
    </font>
    <font>
      <b/>
      <sz val="12"/>
      <color rgb="FF000000"/>
      <name val="Garamond"/>
      <family val="1"/>
    </font>
    <font>
      <b/>
      <sz val="16"/>
      <color theme="1"/>
      <name val="Garamond"/>
      <family val="1"/>
    </font>
    <font>
      <sz val="12"/>
      <color theme="1"/>
      <name val="Calibri"/>
      <family val="2"/>
      <scheme val="minor"/>
    </font>
    <font>
      <sz val="12"/>
      <color rgb="FF000000"/>
      <name val="Garamond"/>
      <family val="1"/>
    </font>
    <font>
      <i/>
      <sz val="12"/>
      <color rgb="FF000000"/>
      <name val="Garamond"/>
      <family val="1"/>
    </font>
    <font>
      <b/>
      <sz val="12"/>
      <color rgb="FFE3E3E3"/>
      <name val="Garamond"/>
      <family val="1"/>
    </font>
    <font>
      <b/>
      <i/>
      <sz val="12"/>
      <color rgb="FF000000"/>
      <name val="Garamond"/>
      <family val="1"/>
    </font>
    <font>
      <b/>
      <sz val="12"/>
      <color rgb="FF4F81BD"/>
      <name val="Garamond"/>
      <family val="1"/>
    </font>
    <font>
      <sz val="11"/>
      <color theme="1"/>
      <name val="Garamond"/>
      <family val="1"/>
    </font>
    <font>
      <sz val="10"/>
      <color rgb="FF000000"/>
      <name val="Garamond"/>
      <family val="1"/>
    </font>
    <font>
      <sz val="10"/>
      <color theme="1"/>
      <name val="Garamond"/>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rgb="FFBFBFBF"/>
        <bgColor indexed="64"/>
      </patternFill>
    </fill>
    <fill>
      <patternFill patternType="solid">
        <fgColor theme="3" tint="0.79998168889431442"/>
        <bgColor indexed="64"/>
      </patternFill>
    </fill>
    <fill>
      <patternFill patternType="solid">
        <fgColor rgb="FFFFFF00"/>
        <bgColor indexed="64"/>
      </patternFill>
    </fill>
  </fills>
  <borders count="69">
    <border>
      <left/>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right style="medium">
        <color rgb="FF002060"/>
      </right>
      <top style="medium">
        <color rgb="FF002060"/>
      </top>
      <bottom style="medium">
        <color rgb="FF002060"/>
      </bottom>
      <diagonal/>
    </border>
    <border>
      <left/>
      <right style="medium">
        <color rgb="FF002060"/>
      </right>
      <top/>
      <bottom/>
      <diagonal/>
    </border>
    <border>
      <left/>
      <right style="medium">
        <color rgb="FF002060"/>
      </right>
      <top/>
      <bottom style="medium">
        <color rgb="FF002060"/>
      </bottom>
      <diagonal/>
    </border>
    <border>
      <left/>
      <right/>
      <top style="medium">
        <color rgb="FF002060"/>
      </top>
      <bottom style="medium">
        <color rgb="FF002060"/>
      </bottom>
      <diagonal/>
    </border>
    <border>
      <left style="medium">
        <color indexed="64"/>
      </left>
      <right style="medium">
        <color indexed="64"/>
      </right>
      <top/>
      <bottom/>
      <diagonal/>
    </border>
    <border>
      <left/>
      <right style="medium">
        <color indexed="64"/>
      </right>
      <top/>
      <bottom/>
      <diagonal/>
    </border>
    <border>
      <left style="medium">
        <color rgb="FF002060"/>
      </left>
      <right/>
      <top style="medium">
        <color rgb="FF002060"/>
      </top>
      <bottom style="medium">
        <color rgb="FF002060"/>
      </bottom>
      <diagonal/>
    </border>
    <border>
      <left/>
      <right/>
      <top/>
      <bottom style="medium">
        <color rgb="FF002060"/>
      </bottom>
      <diagonal/>
    </border>
    <border>
      <left/>
      <right style="medium">
        <color rgb="FF002060"/>
      </right>
      <top/>
      <bottom style="medium">
        <color indexed="64"/>
      </bottom>
      <diagonal/>
    </border>
    <border>
      <left/>
      <right/>
      <top/>
      <bottom style="medium">
        <color indexed="64"/>
      </bottom>
      <diagonal/>
    </border>
    <border>
      <left/>
      <right style="medium">
        <color indexed="64"/>
      </right>
      <top/>
      <bottom style="medium">
        <color rgb="FF002060"/>
      </bottom>
      <diagonal/>
    </border>
    <border>
      <left style="medium">
        <color rgb="FF002060"/>
      </left>
      <right/>
      <top/>
      <bottom style="medium">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2060"/>
      </bottom>
      <diagonal/>
    </border>
    <border>
      <left/>
      <right/>
      <top style="medium">
        <color indexed="64"/>
      </top>
      <bottom/>
      <diagonal/>
    </border>
    <border>
      <left style="medium">
        <color indexed="64"/>
      </left>
      <right style="medium">
        <color rgb="FF002060"/>
      </right>
      <top style="medium">
        <color indexed="64"/>
      </top>
      <bottom/>
      <diagonal/>
    </border>
    <border>
      <left style="medium">
        <color rgb="FF002060"/>
      </left>
      <right style="medium">
        <color indexed="64"/>
      </right>
      <top style="medium">
        <color indexed="64"/>
      </top>
      <bottom/>
      <diagonal/>
    </border>
    <border>
      <left style="medium">
        <color indexed="64"/>
      </left>
      <right style="medium">
        <color rgb="FF002060"/>
      </right>
      <top/>
      <bottom/>
      <diagonal/>
    </border>
    <border>
      <left style="medium">
        <color rgb="FF002060"/>
      </left>
      <right style="medium">
        <color indexed="64"/>
      </right>
      <top/>
      <bottom/>
      <diagonal/>
    </border>
    <border>
      <left style="medium">
        <color indexed="64"/>
      </left>
      <right style="medium">
        <color rgb="FF002060"/>
      </right>
      <top/>
      <bottom style="medium">
        <color indexed="64"/>
      </bottom>
      <diagonal/>
    </border>
    <border>
      <left style="medium">
        <color rgb="FF002060"/>
      </left>
      <right style="medium">
        <color indexed="64"/>
      </right>
      <top/>
      <bottom style="medium">
        <color indexed="64"/>
      </bottom>
      <diagonal/>
    </border>
    <border>
      <left style="medium">
        <color rgb="FF002060"/>
      </left>
      <right style="medium">
        <color rgb="FF002060"/>
      </right>
      <top style="medium">
        <color indexed="64"/>
      </top>
      <bottom/>
      <diagonal/>
    </border>
    <border>
      <left style="medium">
        <color rgb="FF002060"/>
      </left>
      <right style="medium">
        <color rgb="FF002060"/>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top style="medium">
        <color indexed="64"/>
      </top>
      <bottom/>
      <diagonal/>
    </border>
    <border>
      <left style="medium">
        <color rgb="FF000000"/>
      </left>
      <right/>
      <top style="medium">
        <color indexed="64"/>
      </top>
      <bottom style="medium">
        <color indexed="64"/>
      </bottom>
      <diagonal/>
    </border>
    <border>
      <left style="medium">
        <color indexed="64"/>
      </left>
      <right/>
      <top/>
      <bottom style="medium">
        <color indexed="64"/>
      </bottom>
      <diagonal/>
    </border>
    <border>
      <left style="medium">
        <color rgb="FF002060"/>
      </left>
      <right style="medium">
        <color indexed="64"/>
      </right>
      <top style="medium">
        <color rgb="FF002060"/>
      </top>
      <bottom/>
      <diagonal/>
    </border>
    <border>
      <left/>
      <right style="medium">
        <color rgb="FF00206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2060"/>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2060"/>
      </left>
      <right/>
      <top style="medium">
        <color indexed="64"/>
      </top>
      <bottom style="medium">
        <color indexed="64"/>
      </bottom>
      <diagonal/>
    </border>
    <border>
      <left style="medium">
        <color rgb="FF002060"/>
      </left>
      <right/>
      <top style="medium">
        <color indexed="64"/>
      </top>
      <bottom/>
      <diagonal/>
    </border>
    <border>
      <left/>
      <right/>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411">
    <xf numFmtId="0" fontId="0" fillId="0" borderId="0" xfId="0"/>
    <xf numFmtId="0" fontId="2" fillId="0" borderId="0" xfId="0" applyFont="1"/>
    <xf numFmtId="164" fontId="2" fillId="0" borderId="0" xfId="1" applyNumberFormat="1" applyFont="1"/>
    <xf numFmtId="0" fontId="3" fillId="0" borderId="0" xfId="0" applyFont="1"/>
    <xf numFmtId="0" fontId="6" fillId="2" borderId="19" xfId="0" applyFont="1" applyFill="1" applyBorder="1" applyAlignment="1">
      <alignment horizontal="left" vertical="center"/>
    </xf>
    <xf numFmtId="164" fontId="6" fillId="2" borderId="19" xfId="1" applyNumberFormat="1" applyFont="1" applyFill="1" applyBorder="1" applyAlignment="1">
      <alignment horizontal="left" vertical="center"/>
    </xf>
    <xf numFmtId="10" fontId="6" fillId="2" borderId="19" xfId="2" applyNumberFormat="1" applyFont="1" applyFill="1" applyBorder="1" applyAlignment="1">
      <alignment horizontal="right" vertical="center"/>
    </xf>
    <xf numFmtId="0" fontId="6" fillId="2" borderId="22" xfId="0" applyFont="1" applyFill="1" applyBorder="1" applyAlignment="1">
      <alignment horizontal="center" vertical="center" wrapText="1"/>
    </xf>
    <xf numFmtId="0" fontId="8" fillId="0" borderId="0" xfId="0" applyFont="1"/>
    <xf numFmtId="0" fontId="6" fillId="2" borderId="24" xfId="0" applyFont="1" applyFill="1" applyBorder="1" applyAlignment="1">
      <alignment horizontal="left" vertical="center"/>
    </xf>
    <xf numFmtId="3" fontId="6" fillId="2" borderId="35" xfId="0" applyNumberFormat="1" applyFont="1" applyFill="1" applyBorder="1" applyAlignment="1">
      <alignment horizontal="right" vertical="center"/>
    </xf>
    <xf numFmtId="0" fontId="6"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6" fillId="0" borderId="0" xfId="0" applyFont="1" applyAlignment="1">
      <alignment horizontal="center" vertical="center"/>
    </xf>
    <xf numFmtId="0" fontId="3" fillId="0" borderId="5" xfId="0" applyFont="1" applyBorder="1" applyAlignment="1">
      <alignment horizontal="center" vertical="center" wrapText="1"/>
    </xf>
    <xf numFmtId="0" fontId="3" fillId="2" borderId="3" xfId="0" applyFont="1" applyFill="1" applyBorder="1" applyAlignment="1">
      <alignment horizontal="center" vertical="center"/>
    </xf>
    <xf numFmtId="3" fontId="3" fillId="2" borderId="6" xfId="0" applyNumberFormat="1" applyFont="1" applyFill="1" applyBorder="1" applyAlignment="1">
      <alignment horizontal="right" vertical="center"/>
    </xf>
    <xf numFmtId="0" fontId="13" fillId="0" borderId="0" xfId="0" applyFont="1" applyAlignment="1">
      <alignment horizontal="center" vertical="center"/>
    </xf>
    <xf numFmtId="0" fontId="6" fillId="2" borderId="25" xfId="0" applyFont="1" applyFill="1" applyBorder="1" applyAlignment="1">
      <alignment horizontal="center" vertical="center" wrapText="1"/>
    </xf>
    <xf numFmtId="3" fontId="6" fillId="2" borderId="14" xfId="0" applyNumberFormat="1" applyFont="1" applyFill="1" applyBorder="1" applyAlignment="1">
      <alignment horizontal="right" vertical="center"/>
    </xf>
    <xf numFmtId="10" fontId="6" fillId="2" borderId="14" xfId="0" applyNumberFormat="1" applyFont="1" applyFill="1" applyBorder="1" applyAlignment="1">
      <alignment horizontal="right" vertical="center"/>
    </xf>
    <xf numFmtId="0" fontId="2" fillId="0" borderId="0" xfId="0" applyFont="1" applyAlignment="1">
      <alignment vertical="center"/>
    </xf>
    <xf numFmtId="0" fontId="6" fillId="0" borderId="22" xfId="0" applyFont="1" applyBorder="1" applyAlignment="1">
      <alignment horizontal="center" vertical="center" wrapText="1"/>
    </xf>
    <xf numFmtId="0" fontId="6" fillId="2" borderId="19" xfId="0" applyFont="1" applyFill="1" applyBorder="1" applyAlignment="1">
      <alignment horizontal="center" vertical="center"/>
    </xf>
    <xf numFmtId="3" fontId="6" fillId="2" borderId="22" xfId="0" applyNumberFormat="1" applyFont="1" applyFill="1" applyBorder="1" applyAlignment="1">
      <alignment horizontal="right" vertical="center"/>
    </xf>
    <xf numFmtId="0" fontId="2" fillId="2" borderId="19" xfId="0" applyFont="1" applyFill="1" applyBorder="1"/>
    <xf numFmtId="0" fontId="6" fillId="0" borderId="5" xfId="0" applyFont="1" applyBorder="1" applyAlignment="1">
      <alignment horizontal="center" vertical="center"/>
    </xf>
    <xf numFmtId="10" fontId="6" fillId="2" borderId="22" xfId="0" applyNumberFormat="1" applyFont="1" applyFill="1" applyBorder="1" applyAlignment="1">
      <alignment horizontal="right" vertical="center"/>
    </xf>
    <xf numFmtId="0" fontId="6" fillId="0" borderId="39" xfId="0" applyFont="1" applyBorder="1" applyAlignment="1">
      <alignment horizontal="center" vertical="center" wrapText="1"/>
    </xf>
    <xf numFmtId="0" fontId="3" fillId="0" borderId="0" xfId="0" applyFont="1" applyAlignment="1">
      <alignment horizontal="center" vertical="center"/>
    </xf>
    <xf numFmtId="3" fontId="2" fillId="0" borderId="0" xfId="0" applyNumberFormat="1" applyFont="1"/>
    <xf numFmtId="9" fontId="2" fillId="0" borderId="0" xfId="0" applyNumberFormat="1" applyFont="1"/>
    <xf numFmtId="164" fontId="2" fillId="0" borderId="0" xfId="0" applyNumberFormat="1" applyFont="1"/>
    <xf numFmtId="0" fontId="0" fillId="0" borderId="0" xfId="0" applyNumberFormat="1"/>
    <xf numFmtId="164" fontId="0" fillId="0" borderId="0" xfId="0" applyNumberFormat="1"/>
    <xf numFmtId="3" fontId="6" fillId="2" borderId="19" xfId="0" applyNumberFormat="1" applyFont="1" applyFill="1" applyBorder="1" applyAlignment="1">
      <alignment horizontal="right" vertical="center"/>
    </xf>
    <xf numFmtId="164" fontId="0" fillId="0" borderId="0" xfId="1" applyNumberFormat="1" applyFont="1"/>
    <xf numFmtId="165" fontId="0" fillId="0" borderId="0" xfId="2" applyNumberFormat="1" applyFont="1"/>
    <xf numFmtId="0" fontId="0" fillId="0" borderId="0" xfId="0" applyAlignment="1">
      <alignment horizontal="left"/>
    </xf>
    <xf numFmtId="164" fontId="0" fillId="0" borderId="0" xfId="0" applyNumberFormat="1" applyAlignment="1">
      <alignment wrapText="1"/>
    </xf>
    <xf numFmtId="9" fontId="0" fillId="0" borderId="0" xfId="2" applyFont="1"/>
    <xf numFmtId="164" fontId="0" fillId="0" borderId="0" xfId="1" applyNumberFormat="1" applyFont="1" applyAlignment="1">
      <alignment wrapText="1"/>
    </xf>
    <xf numFmtId="165" fontId="0" fillId="0" borderId="0" xfId="2" applyNumberFormat="1" applyFont="1" applyAlignment="1">
      <alignment wrapText="1"/>
    </xf>
    <xf numFmtId="3" fontId="3" fillId="2" borderId="44" xfId="0" applyNumberFormat="1" applyFont="1" applyFill="1" applyBorder="1" applyAlignment="1">
      <alignment horizontal="right" vertical="center"/>
    </xf>
    <xf numFmtId="10" fontId="3" fillId="2" borderId="44" xfId="2" applyNumberFormat="1" applyFont="1" applyFill="1" applyBorder="1" applyAlignment="1">
      <alignment horizontal="right" vertical="center"/>
    </xf>
    <xf numFmtId="10" fontId="3" fillId="2" borderId="22" xfId="2" applyNumberFormat="1" applyFont="1" applyFill="1" applyBorder="1" applyAlignment="1">
      <alignment horizontal="right" vertical="center"/>
    </xf>
    <xf numFmtId="2" fontId="2" fillId="0" borderId="0" xfId="0" applyNumberFormat="1" applyFont="1" applyAlignment="1">
      <alignment horizontal="center"/>
    </xf>
    <xf numFmtId="164" fontId="14" fillId="0" borderId="0" xfId="1" applyNumberFormat="1" applyFont="1" applyBorder="1" applyAlignment="1">
      <alignment wrapText="1"/>
    </xf>
    <xf numFmtId="0" fontId="2" fillId="0" borderId="0" xfId="0" applyFont="1" applyBorder="1"/>
    <xf numFmtId="164" fontId="6" fillId="2" borderId="22"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0" fontId="2" fillId="0" borderId="0" xfId="0" applyFont="1" applyAlignment="1">
      <alignment wrapText="1"/>
    </xf>
    <xf numFmtId="10" fontId="6" fillId="2" borderId="22" xfId="2" applyNumberFormat="1" applyFont="1" applyFill="1" applyBorder="1" applyAlignment="1">
      <alignment horizontal="right" vertical="center"/>
    </xf>
    <xf numFmtId="0" fontId="6" fillId="2" borderId="19" xfId="0" applyFont="1" applyFill="1" applyBorder="1" applyAlignment="1">
      <alignment horizontal="left" vertical="center" wrapText="1"/>
    </xf>
    <xf numFmtId="0" fontId="2" fillId="0" borderId="0" xfId="0" applyFont="1"/>
    <xf numFmtId="165" fontId="2" fillId="0" borderId="0" xfId="2" applyNumberFormat="1" applyFont="1"/>
    <xf numFmtId="3" fontId="6" fillId="2" borderId="35" xfId="0" applyNumberFormat="1" applyFont="1" applyFill="1" applyBorder="1" applyAlignment="1">
      <alignment horizontal="right" vertical="center"/>
    </xf>
    <xf numFmtId="0" fontId="6" fillId="0" borderId="5" xfId="0" applyFont="1" applyBorder="1" applyAlignment="1">
      <alignment horizontal="center" vertical="center"/>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3" fontId="0" fillId="0" borderId="0" xfId="0" applyNumberFormat="1"/>
    <xf numFmtId="3" fontId="15" fillId="0" borderId="0" xfId="0" applyNumberFormat="1" applyFont="1"/>
    <xf numFmtId="0" fontId="2" fillId="0" borderId="0" xfId="0" applyFont="1" applyAlignment="1">
      <alignment horizontal="justify" vertical="center"/>
    </xf>
    <xf numFmtId="3" fontId="2" fillId="0" borderId="45" xfId="0" applyNumberFormat="1" applyFont="1" applyBorder="1" applyAlignment="1">
      <alignment horizontal="right" vertical="center"/>
    </xf>
    <xf numFmtId="3" fontId="9" fillId="0" borderId="45" xfId="0" applyNumberFormat="1" applyFont="1" applyBorder="1" applyAlignment="1">
      <alignment horizontal="right" vertical="center"/>
    </xf>
    <xf numFmtId="10" fontId="9" fillId="0" borderId="45" xfId="2" applyNumberFormat="1" applyFont="1" applyBorder="1" applyAlignment="1">
      <alignment horizontal="right" vertical="center"/>
    </xf>
    <xf numFmtId="3" fontId="2" fillId="0" borderId="46" xfId="0" applyNumberFormat="1" applyFont="1" applyBorder="1" applyAlignment="1">
      <alignment horizontal="center" vertical="center" wrapText="1"/>
    </xf>
    <xf numFmtId="3" fontId="2" fillId="0" borderId="47" xfId="0" applyNumberFormat="1" applyFont="1" applyBorder="1" applyAlignment="1">
      <alignment horizontal="right" vertical="center"/>
    </xf>
    <xf numFmtId="3" fontId="9" fillId="0" borderId="47" xfId="0" applyNumberFormat="1" applyFont="1" applyBorder="1" applyAlignment="1">
      <alignment horizontal="right" vertical="center"/>
    </xf>
    <xf numFmtId="10" fontId="9" fillId="0" borderId="47" xfId="2" applyNumberFormat="1" applyFont="1" applyBorder="1" applyAlignment="1">
      <alignment horizontal="right" vertical="center"/>
    </xf>
    <xf numFmtId="3" fontId="2" fillId="0" borderId="52" xfId="0" applyNumberFormat="1" applyFont="1" applyBorder="1" applyAlignment="1">
      <alignment horizontal="right" vertical="center"/>
    </xf>
    <xf numFmtId="3" fontId="9" fillId="0" borderId="52" xfId="0" applyNumberFormat="1" applyFont="1" applyBorder="1" applyAlignment="1">
      <alignment horizontal="right" vertical="center"/>
    </xf>
    <xf numFmtId="10" fontId="9" fillId="0" borderId="52" xfId="2" applyNumberFormat="1" applyFont="1" applyBorder="1" applyAlignment="1">
      <alignment horizontal="right" vertical="center"/>
    </xf>
    <xf numFmtId="0" fontId="2" fillId="0" borderId="2" xfId="0" applyFont="1" applyBorder="1" applyAlignment="1">
      <alignment vertical="center" wrapText="1"/>
    </xf>
    <xf numFmtId="0" fontId="2" fillId="0" borderId="5" xfId="0" applyFont="1" applyBorder="1" applyAlignment="1">
      <alignment horizontal="left" vertical="center"/>
    </xf>
    <xf numFmtId="0" fontId="2" fillId="0" borderId="45" xfId="0" applyFont="1" applyBorder="1" applyAlignment="1">
      <alignment horizontal="right" vertical="center"/>
    </xf>
    <xf numFmtId="0" fontId="2" fillId="2" borderId="45" xfId="0" applyFont="1" applyFill="1" applyBorder="1" applyAlignment="1">
      <alignment vertical="center"/>
    </xf>
    <xf numFmtId="0" fontId="11" fillId="2" borderId="45" xfId="0" applyFont="1" applyFill="1" applyBorder="1" applyAlignment="1">
      <alignment horizontal="center" vertical="center"/>
    </xf>
    <xf numFmtId="3" fontId="2" fillId="0" borderId="55" xfId="0" applyNumberFormat="1" applyFont="1" applyBorder="1" applyAlignment="1">
      <alignment horizontal="right" vertical="center"/>
    </xf>
    <xf numFmtId="0" fontId="11" fillId="2" borderId="55" xfId="0" applyFont="1" applyFill="1" applyBorder="1" applyAlignment="1">
      <alignment horizontal="center" vertical="center"/>
    </xf>
    <xf numFmtId="0" fontId="2" fillId="0" borderId="55" xfId="0" applyFont="1" applyBorder="1" applyAlignment="1">
      <alignment horizontal="right" vertical="center"/>
    </xf>
    <xf numFmtId="3" fontId="6" fillId="2" borderId="24" xfId="0" applyNumberFormat="1" applyFont="1" applyFill="1" applyBorder="1" applyAlignment="1">
      <alignment horizontal="right" vertical="center"/>
    </xf>
    <xf numFmtId="0" fontId="9" fillId="0" borderId="45" xfId="0" applyFont="1" applyBorder="1" applyAlignment="1">
      <alignment horizontal="right" vertical="center"/>
    </xf>
    <xf numFmtId="0" fontId="9" fillId="0" borderId="47" xfId="0" applyFont="1" applyBorder="1" applyAlignment="1">
      <alignment horizontal="right" vertical="center"/>
    </xf>
    <xf numFmtId="0" fontId="9" fillId="0" borderId="52" xfId="0" applyFont="1" applyBorder="1" applyAlignment="1">
      <alignment horizontal="right" vertical="center"/>
    </xf>
    <xf numFmtId="3" fontId="9" fillId="0" borderId="45" xfId="0" applyNumberFormat="1" applyFont="1" applyFill="1" applyBorder="1" applyAlignment="1">
      <alignment horizontal="right" vertical="center"/>
    </xf>
    <xf numFmtId="10" fontId="9" fillId="0" borderId="45" xfId="0" applyNumberFormat="1" applyFont="1" applyBorder="1" applyAlignment="1">
      <alignment horizontal="right" vertical="center"/>
    </xf>
    <xf numFmtId="3" fontId="9" fillId="4" borderId="56" xfId="0" applyNumberFormat="1" applyFont="1" applyFill="1" applyBorder="1" applyAlignment="1">
      <alignment horizontal="right" vertical="center"/>
    </xf>
    <xf numFmtId="3" fontId="9" fillId="0" borderId="56" xfId="0" applyNumberFormat="1" applyFont="1" applyFill="1" applyBorder="1" applyAlignment="1">
      <alignment horizontal="right" vertical="center"/>
    </xf>
    <xf numFmtId="10" fontId="9" fillId="0" borderId="56" xfId="0" applyNumberFormat="1" applyFont="1" applyBorder="1" applyAlignment="1">
      <alignment horizontal="right" vertical="center"/>
    </xf>
    <xf numFmtId="0" fontId="6" fillId="4" borderId="27"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4" borderId="31" xfId="0" applyFont="1" applyFill="1" applyBorder="1" applyAlignment="1">
      <alignment horizontal="center" vertical="center" wrapText="1"/>
    </xf>
    <xf numFmtId="0" fontId="6" fillId="0" borderId="12" xfId="0" applyFont="1" applyBorder="1" applyAlignment="1">
      <alignment horizontal="center" vertical="center" wrapText="1"/>
    </xf>
    <xf numFmtId="10" fontId="9" fillId="0" borderId="55" xfId="0" applyNumberFormat="1" applyFont="1" applyBorder="1" applyAlignment="1">
      <alignment horizontal="right" vertical="center"/>
    </xf>
    <xf numFmtId="0" fontId="12" fillId="0" borderId="36" xfId="0" applyFont="1" applyBorder="1" applyAlignment="1">
      <alignment horizontal="center" vertical="center" wrapText="1"/>
    </xf>
    <xf numFmtId="9" fontId="9" fillId="3" borderId="45" xfId="0" applyNumberFormat="1" applyFont="1" applyFill="1" applyBorder="1" applyAlignment="1">
      <alignment horizontal="right" vertical="center"/>
    </xf>
    <xf numFmtId="9" fontId="9" fillId="0" borderId="45" xfId="0" applyNumberFormat="1" applyFont="1" applyBorder="1" applyAlignment="1">
      <alignment horizontal="right" vertical="center"/>
    </xf>
    <xf numFmtId="3" fontId="6" fillId="2" borderId="37" xfId="0" applyNumberFormat="1" applyFont="1" applyFill="1" applyBorder="1" applyAlignment="1">
      <alignment horizontal="right" vertical="center"/>
    </xf>
    <xf numFmtId="9" fontId="6" fillId="2" borderId="37" xfId="0" applyNumberFormat="1" applyFont="1" applyFill="1" applyBorder="1" applyAlignment="1">
      <alignment horizontal="right" vertical="center"/>
    </xf>
    <xf numFmtId="9" fontId="6" fillId="2" borderId="22" xfId="0" applyNumberFormat="1" applyFont="1" applyFill="1" applyBorder="1" applyAlignment="1">
      <alignment horizontal="right" vertical="center"/>
    </xf>
    <xf numFmtId="0" fontId="6" fillId="0" borderId="9" xfId="0" applyFont="1" applyBorder="1" applyAlignment="1">
      <alignment horizontal="center" vertical="center" wrapText="1"/>
    </xf>
    <xf numFmtId="164" fontId="2" fillId="0" borderId="45" xfId="0" applyNumberFormat="1" applyFont="1" applyBorder="1"/>
    <xf numFmtId="0" fontId="6" fillId="2" borderId="23" xfId="0" applyFont="1" applyFill="1" applyBorder="1" applyAlignment="1">
      <alignment horizontal="left" vertical="center"/>
    </xf>
    <xf numFmtId="0" fontId="6" fillId="0" borderId="56" xfId="0" applyFont="1" applyBorder="1" applyAlignment="1">
      <alignment horizontal="center" vertical="center" wrapText="1"/>
    </xf>
    <xf numFmtId="164" fontId="9" fillId="0" borderId="45" xfId="1" applyNumberFormat="1" applyFont="1" applyBorder="1" applyAlignment="1">
      <alignment horizontal="right" vertical="center"/>
    </xf>
    <xf numFmtId="0" fontId="9" fillId="0" borderId="46" xfId="0" applyFont="1" applyBorder="1" applyAlignment="1">
      <alignment horizontal="left" vertical="center"/>
    </xf>
    <xf numFmtId="0" fontId="6" fillId="0" borderId="47"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164" fontId="9" fillId="0" borderId="52" xfId="1" applyNumberFormat="1" applyFont="1" applyBorder="1" applyAlignment="1">
      <alignment horizontal="right" vertical="center"/>
    </xf>
    <xf numFmtId="0" fontId="6" fillId="0" borderId="19" xfId="0" applyFont="1" applyBorder="1" applyAlignment="1">
      <alignment horizontal="left" vertical="center" wrapText="1"/>
    </xf>
    <xf numFmtId="164" fontId="9" fillId="0" borderId="58" xfId="1" applyNumberFormat="1" applyFont="1" applyBorder="1" applyAlignment="1">
      <alignment horizontal="right" vertical="center"/>
    </xf>
    <xf numFmtId="10" fontId="9" fillId="0" borderId="45" xfId="0" applyNumberFormat="1" applyFont="1" applyBorder="1" applyAlignment="1">
      <alignment horizontal="right" vertical="center" wrapText="1"/>
    </xf>
    <xf numFmtId="164" fontId="9" fillId="0" borderId="45" xfId="1" applyNumberFormat="1" applyFont="1" applyBorder="1" applyAlignment="1">
      <alignment horizontal="right" vertical="center" wrapText="1"/>
    </xf>
    <xf numFmtId="10" fontId="9" fillId="0" borderId="56" xfId="0" applyNumberFormat="1" applyFont="1" applyBorder="1" applyAlignment="1">
      <alignment horizontal="right" vertical="center" wrapText="1"/>
    </xf>
    <xf numFmtId="10" fontId="9" fillId="0" borderId="50" xfId="0" applyNumberFormat="1" applyFont="1" applyBorder="1" applyAlignment="1">
      <alignment horizontal="right" vertical="center" wrapText="1"/>
    </xf>
    <xf numFmtId="10" fontId="9" fillId="0" borderId="52" xfId="0" applyNumberFormat="1" applyFont="1" applyBorder="1" applyAlignment="1">
      <alignment horizontal="right" vertical="center" wrapText="1"/>
    </xf>
    <xf numFmtId="164" fontId="9" fillId="0" borderId="52" xfId="1" applyNumberFormat="1" applyFont="1" applyBorder="1" applyAlignment="1">
      <alignment horizontal="right" vertical="center" wrapText="1"/>
    </xf>
    <xf numFmtId="10" fontId="9" fillId="0" borderId="53" xfId="0" applyNumberFormat="1" applyFont="1" applyBorder="1" applyAlignment="1">
      <alignment horizontal="right" vertical="center" wrapText="1"/>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3" borderId="45" xfId="0" applyFont="1" applyFill="1" applyBorder="1" applyAlignment="1">
      <alignment horizontal="right" vertical="center"/>
    </xf>
    <xf numFmtId="0" fontId="3" fillId="2" borderId="20" xfId="0" applyFont="1" applyFill="1" applyBorder="1" applyAlignment="1">
      <alignment horizontal="center" vertical="center"/>
    </xf>
    <xf numFmtId="0" fontId="9" fillId="3" borderId="47" xfId="0" applyFont="1" applyFill="1" applyBorder="1" applyAlignment="1">
      <alignment horizontal="right" vertical="center"/>
    </xf>
    <xf numFmtId="0" fontId="9" fillId="3" borderId="52" xfId="0" applyFont="1" applyFill="1" applyBorder="1" applyAlignment="1">
      <alignment horizontal="right" vertical="center"/>
    </xf>
    <xf numFmtId="0" fontId="12" fillId="0" borderId="9" xfId="0" applyFont="1" applyBorder="1" applyAlignment="1">
      <alignment horizontal="center" vertical="center" wrapText="1"/>
    </xf>
    <xf numFmtId="9" fontId="6" fillId="2" borderId="24" xfId="2" applyFont="1" applyFill="1" applyBorder="1" applyAlignment="1">
      <alignment horizontal="right" vertical="center"/>
    </xf>
    <xf numFmtId="9" fontId="9" fillId="0" borderId="47" xfId="0" applyNumberFormat="1" applyFont="1" applyBorder="1" applyAlignment="1">
      <alignment horizontal="right" vertical="center"/>
    </xf>
    <xf numFmtId="9" fontId="9" fillId="0" borderId="52" xfId="0" applyNumberFormat="1" applyFont="1" applyBorder="1" applyAlignment="1">
      <alignment horizontal="right" vertical="center"/>
    </xf>
    <xf numFmtId="0" fontId="9" fillId="0" borderId="48" xfId="0" applyFont="1" applyBorder="1" applyAlignment="1">
      <alignment horizontal="right" vertical="center"/>
    </xf>
    <xf numFmtId="0" fontId="9" fillId="0" borderId="50" xfId="0" applyFont="1" applyBorder="1" applyAlignment="1">
      <alignment horizontal="right" vertical="center"/>
    </xf>
    <xf numFmtId="0" fontId="9" fillId="0" borderId="53" xfId="0" applyFont="1" applyBorder="1" applyAlignment="1">
      <alignment horizontal="right" vertical="center"/>
    </xf>
    <xf numFmtId="165" fontId="9" fillId="0" borderId="58" xfId="2" applyNumberFormat="1" applyFont="1" applyBorder="1" applyAlignment="1">
      <alignment horizontal="right" vertical="center"/>
    </xf>
    <xf numFmtId="165" fontId="9" fillId="0" borderId="59" xfId="2" applyNumberFormat="1" applyFont="1" applyBorder="1" applyAlignment="1">
      <alignment horizontal="right" vertical="center"/>
    </xf>
    <xf numFmtId="164" fontId="9" fillId="0" borderId="59" xfId="1" applyNumberFormat="1" applyFont="1" applyBorder="1" applyAlignment="1">
      <alignment horizontal="right" vertical="center"/>
    </xf>
    <xf numFmtId="165" fontId="6" fillId="2" borderId="19" xfId="2" applyNumberFormat="1" applyFont="1" applyFill="1" applyBorder="1" applyAlignment="1">
      <alignment horizontal="right" vertical="center"/>
    </xf>
    <xf numFmtId="164" fontId="6" fillId="2" borderId="19" xfId="1" applyNumberFormat="1" applyFont="1" applyFill="1" applyBorder="1" applyAlignment="1">
      <alignment horizontal="right" vertical="center"/>
    </xf>
    <xf numFmtId="164" fontId="9" fillId="0" borderId="58" xfId="1" applyNumberFormat="1" applyFont="1" applyBorder="1" applyAlignment="1">
      <alignment horizontal="right" vertical="center" wrapText="1"/>
    </xf>
    <xf numFmtId="0" fontId="6" fillId="0" borderId="35" xfId="0" applyFont="1" applyBorder="1" applyAlignment="1">
      <alignment horizontal="center" vertical="center" wrapText="1"/>
    </xf>
    <xf numFmtId="164" fontId="6" fillId="2" borderId="14" xfId="1" applyNumberFormat="1" applyFont="1" applyFill="1" applyBorder="1" applyAlignment="1">
      <alignment horizontal="right" vertical="center"/>
    </xf>
    <xf numFmtId="0" fontId="6" fillId="0" borderId="36" xfId="0" applyFont="1" applyFill="1" applyBorder="1" applyAlignment="1">
      <alignment horizontal="center" vertical="center" wrapText="1"/>
    </xf>
    <xf numFmtId="0" fontId="12" fillId="0" borderId="36" xfId="0" applyFont="1" applyFill="1" applyBorder="1" applyAlignment="1">
      <alignment horizontal="center" vertical="center" wrapText="1"/>
    </xf>
    <xf numFmtId="164" fontId="12" fillId="2" borderId="24" xfId="1" applyNumberFormat="1" applyFont="1" applyFill="1" applyBorder="1" applyAlignment="1">
      <alignment horizontal="right" vertical="center"/>
    </xf>
    <xf numFmtId="9" fontId="10" fillId="0" borderId="48" xfId="0" applyNumberFormat="1" applyFont="1" applyBorder="1" applyAlignment="1">
      <alignment horizontal="right" vertical="center"/>
    </xf>
    <xf numFmtId="9" fontId="10" fillId="0" borderId="50" xfId="0" applyNumberFormat="1" applyFont="1" applyBorder="1" applyAlignment="1">
      <alignment horizontal="right" vertical="center"/>
    </xf>
    <xf numFmtId="9" fontId="10" fillId="0" borderId="53" xfId="0" applyNumberFormat="1" applyFont="1" applyBorder="1" applyAlignment="1">
      <alignment horizontal="right" vertical="center"/>
    </xf>
    <xf numFmtId="9" fontId="12" fillId="2" borderId="24" xfId="2" applyFont="1" applyFill="1" applyBorder="1" applyAlignment="1">
      <alignment horizontal="right" vertical="center"/>
    </xf>
    <xf numFmtId="0" fontId="6" fillId="5" borderId="24" xfId="0" applyFont="1" applyFill="1" applyBorder="1" applyAlignment="1">
      <alignment horizontal="center" vertical="center"/>
    </xf>
    <xf numFmtId="3" fontId="6" fillId="5" borderId="35" xfId="0" applyNumberFormat="1" applyFont="1" applyFill="1" applyBorder="1" applyAlignment="1">
      <alignment horizontal="right" vertical="center"/>
    </xf>
    <xf numFmtId="0" fontId="6" fillId="0" borderId="60" xfId="0" applyFont="1" applyBorder="1" applyAlignment="1">
      <alignment horizontal="center" vertical="center" wrapText="1"/>
    </xf>
    <xf numFmtId="10" fontId="9" fillId="0" borderId="47" xfId="0" applyNumberFormat="1" applyFont="1" applyBorder="1" applyAlignment="1">
      <alignment horizontal="right" vertical="center"/>
    </xf>
    <xf numFmtId="10" fontId="9" fillId="0" borderId="48" xfId="0" applyNumberFormat="1" applyFont="1" applyBorder="1" applyAlignment="1">
      <alignment horizontal="right" vertical="center" wrapText="1"/>
    </xf>
    <xf numFmtId="10" fontId="9" fillId="0" borderId="52" xfId="0" applyNumberFormat="1" applyFont="1" applyBorder="1" applyAlignment="1">
      <alignment horizontal="right" vertical="center"/>
    </xf>
    <xf numFmtId="10" fontId="9" fillId="0" borderId="53" xfId="2" applyNumberFormat="1" applyFont="1" applyBorder="1" applyAlignment="1">
      <alignment horizontal="right" vertical="center" wrapText="1"/>
    </xf>
    <xf numFmtId="10" fontId="6" fillId="2" borderId="24" xfId="0" applyNumberFormat="1" applyFont="1" applyFill="1" applyBorder="1" applyAlignment="1">
      <alignment horizontal="right" vertical="center"/>
    </xf>
    <xf numFmtId="10" fontId="6" fillId="2" borderId="6" xfId="0" applyNumberFormat="1" applyFont="1" applyFill="1" applyBorder="1" applyAlignment="1">
      <alignment horizontal="right" vertical="center" wrapText="1"/>
    </xf>
    <xf numFmtId="10" fontId="9" fillId="0" borderId="48" xfId="0" applyNumberFormat="1" applyFont="1" applyBorder="1" applyAlignment="1">
      <alignment horizontal="right" vertical="center"/>
    </xf>
    <xf numFmtId="10" fontId="9" fillId="0" borderId="50" xfId="0" applyNumberFormat="1" applyFont="1" applyBorder="1" applyAlignment="1">
      <alignment horizontal="right" vertical="center"/>
    </xf>
    <xf numFmtId="10" fontId="9" fillId="0" borderId="53" xfId="0" applyNumberFormat="1" applyFont="1" applyBorder="1" applyAlignment="1">
      <alignment horizontal="right" vertical="center"/>
    </xf>
    <xf numFmtId="0" fontId="5" fillId="0" borderId="0" xfId="0" applyFont="1"/>
    <xf numFmtId="164" fontId="12" fillId="2" borderId="21" xfId="1" applyNumberFormat="1" applyFont="1" applyFill="1" applyBorder="1" applyAlignment="1">
      <alignment horizontal="right" vertical="center"/>
    </xf>
    <xf numFmtId="3" fontId="12" fillId="2" borderId="19" xfId="0" applyNumberFormat="1" applyFont="1" applyFill="1" applyBorder="1" applyAlignment="1">
      <alignment horizontal="right" vertical="center"/>
    </xf>
    <xf numFmtId="0" fontId="12" fillId="0" borderId="22"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23" xfId="0" applyFont="1" applyFill="1" applyBorder="1" applyAlignment="1">
      <alignment horizontal="center" vertical="center" wrapText="1"/>
    </xf>
    <xf numFmtId="1" fontId="2" fillId="0" borderId="49" xfId="0" applyNumberFormat="1" applyFont="1" applyBorder="1" applyAlignment="1">
      <alignment horizontal="center" vertical="center"/>
    </xf>
    <xf numFmtId="1" fontId="2" fillId="0" borderId="51" xfId="0" applyNumberFormat="1" applyFont="1" applyBorder="1" applyAlignment="1">
      <alignment horizontal="center" vertical="center"/>
    </xf>
    <xf numFmtId="0" fontId="0" fillId="0" borderId="0" xfId="0" applyNumberFormat="1" applyAlignment="1"/>
    <xf numFmtId="0" fontId="6" fillId="2" borderId="21" xfId="0" applyFont="1" applyFill="1" applyBorder="1" applyAlignment="1">
      <alignment horizontal="center" vertical="center"/>
    </xf>
    <xf numFmtId="0" fontId="6" fillId="2" borderId="24" xfId="0" applyFont="1" applyFill="1" applyBorder="1" applyAlignment="1">
      <alignment horizontal="center" vertical="center"/>
    </xf>
    <xf numFmtId="3" fontId="9" fillId="0" borderId="45" xfId="0" applyNumberFormat="1" applyFont="1" applyBorder="1" applyAlignment="1">
      <alignment horizontal="center" vertical="center" wrapText="1"/>
    </xf>
    <xf numFmtId="1" fontId="9" fillId="0" borderId="45" xfId="0" applyNumberFormat="1" applyFont="1" applyBorder="1" applyAlignment="1">
      <alignment horizontal="center" vertical="center" wrapText="1"/>
    </xf>
    <xf numFmtId="164" fontId="9" fillId="0" borderId="55" xfId="1" applyNumberFormat="1" applyFont="1" applyFill="1" applyBorder="1" applyAlignment="1">
      <alignment horizontal="right" vertical="center"/>
    </xf>
    <xf numFmtId="3" fontId="5" fillId="0" borderId="47" xfId="0" applyNumberFormat="1" applyFont="1" applyBorder="1" applyAlignment="1">
      <alignment horizontal="right" vertical="center"/>
    </xf>
    <xf numFmtId="3" fontId="5" fillId="0" borderId="45" xfId="0" applyNumberFormat="1" applyFont="1" applyBorder="1" applyAlignment="1">
      <alignment horizontal="right" vertical="center"/>
    </xf>
    <xf numFmtId="3" fontId="5" fillId="0" borderId="52" xfId="0" applyNumberFormat="1" applyFont="1" applyBorder="1" applyAlignment="1">
      <alignment horizontal="right" vertical="center"/>
    </xf>
    <xf numFmtId="164" fontId="2" fillId="0" borderId="0" xfId="1" applyNumberFormat="1" applyFont="1" applyBorder="1" applyAlignment="1">
      <alignment wrapText="1"/>
    </xf>
    <xf numFmtId="164" fontId="2" fillId="0" borderId="13" xfId="1" applyNumberFormat="1" applyFont="1" applyBorder="1" applyAlignment="1">
      <alignment wrapText="1"/>
    </xf>
    <xf numFmtId="164" fontId="2" fillId="0" borderId="16" xfId="1" applyNumberFormat="1" applyFont="1" applyBorder="1"/>
    <xf numFmtId="164" fontId="2" fillId="0" borderId="18" xfId="1" applyNumberFormat="1" applyFont="1" applyBorder="1"/>
    <xf numFmtId="164" fontId="2" fillId="0" borderId="42" xfId="1" applyNumberFormat="1" applyFont="1" applyBorder="1"/>
    <xf numFmtId="165" fontId="2" fillId="0" borderId="0" xfId="2" applyNumberFormat="1" applyFont="1" applyBorder="1"/>
    <xf numFmtId="164" fontId="5" fillId="0" borderId="45" xfId="0" applyNumberFormat="1" applyFont="1" applyBorder="1"/>
    <xf numFmtId="0" fontId="3" fillId="5" borderId="19" xfId="0" applyFont="1" applyFill="1" applyBorder="1" applyAlignment="1">
      <alignment horizontal="center" wrapText="1"/>
    </xf>
    <xf numFmtId="164" fontId="10" fillId="0" borderId="45" xfId="1" applyNumberFormat="1" applyFont="1" applyBorder="1" applyAlignment="1">
      <alignment horizontal="right" vertical="center"/>
    </xf>
    <xf numFmtId="164" fontId="10" fillId="0" borderId="50" xfId="1" applyNumberFormat="1" applyFont="1" applyBorder="1" applyAlignment="1">
      <alignment horizontal="right" vertical="center"/>
    </xf>
    <xf numFmtId="164" fontId="9" fillId="0" borderId="50" xfId="1" applyNumberFormat="1" applyFont="1" applyBorder="1" applyAlignment="1">
      <alignment horizontal="right" vertical="center"/>
    </xf>
    <xf numFmtId="164" fontId="9" fillId="0" borderId="53" xfId="1" applyNumberFormat="1" applyFont="1" applyBorder="1" applyAlignment="1">
      <alignment horizontal="right" vertical="center"/>
    </xf>
    <xf numFmtId="164" fontId="16" fillId="0" borderId="0" xfId="0" applyNumberFormat="1" applyFont="1"/>
    <xf numFmtId="165" fontId="16" fillId="0" borderId="0" xfId="2" applyNumberFormat="1" applyFont="1"/>
    <xf numFmtId="164" fontId="16" fillId="0" borderId="0" xfId="1" applyNumberFormat="1" applyFont="1"/>
    <xf numFmtId="164" fontId="9" fillId="0" borderId="47" xfId="1" applyNumberFormat="1" applyFont="1" applyBorder="1" applyAlignment="1">
      <alignment horizontal="right" vertical="center"/>
    </xf>
    <xf numFmtId="164" fontId="10" fillId="0" borderId="47" xfId="1" applyNumberFormat="1" applyFont="1" applyBorder="1" applyAlignment="1">
      <alignment horizontal="right" vertical="center"/>
    </xf>
    <xf numFmtId="164" fontId="10" fillId="0" borderId="52" xfId="1" applyNumberFormat="1" applyFont="1" applyBorder="1" applyAlignment="1">
      <alignment horizontal="right" vertical="center"/>
    </xf>
    <xf numFmtId="3" fontId="2" fillId="0" borderId="46" xfId="0" applyNumberFormat="1" applyFont="1" applyBorder="1" applyAlignment="1">
      <alignment horizontal="right" vertical="center" wrapText="1"/>
    </xf>
    <xf numFmtId="1" fontId="2" fillId="0" borderId="49" xfId="0" applyNumberFormat="1" applyFont="1" applyBorder="1" applyAlignment="1">
      <alignment horizontal="right" vertical="center"/>
    </xf>
    <xf numFmtId="1" fontId="2" fillId="0" borderId="51" xfId="0" applyNumberFormat="1" applyFont="1" applyBorder="1" applyAlignment="1">
      <alignment horizontal="right" vertical="center"/>
    </xf>
    <xf numFmtId="0" fontId="6" fillId="5" borderId="24" xfId="0" applyFont="1" applyFill="1" applyBorder="1" applyAlignment="1">
      <alignment horizontal="right" vertical="center"/>
    </xf>
    <xf numFmtId="0" fontId="3"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9" fillId="0" borderId="63" xfId="0" applyFont="1" applyBorder="1" applyAlignment="1">
      <alignment horizontal="left" vertical="center"/>
    </xf>
    <xf numFmtId="0" fontId="9" fillId="0" borderId="56" xfId="0" applyFont="1" applyBorder="1" applyAlignment="1">
      <alignment horizontal="right" vertical="center"/>
    </xf>
    <xf numFmtId="164" fontId="9" fillId="0" borderId="56" xfId="1" applyNumberFormat="1" applyFont="1" applyBorder="1" applyAlignment="1">
      <alignment horizontal="right" vertical="center"/>
    </xf>
    <xf numFmtId="0" fontId="10" fillId="0" borderId="49" xfId="0" applyFont="1" applyBorder="1" applyAlignment="1">
      <alignment horizontal="right" vertical="center"/>
    </xf>
    <xf numFmtId="3" fontId="10" fillId="0" borderId="45" xfId="0" applyNumberFormat="1" applyFont="1" applyBorder="1" applyAlignment="1">
      <alignment horizontal="right" vertical="center"/>
    </xf>
    <xf numFmtId="0" fontId="9" fillId="0" borderId="49" xfId="0" applyFont="1" applyBorder="1" applyAlignment="1">
      <alignment horizontal="left" vertical="center"/>
    </xf>
    <xf numFmtId="0" fontId="10" fillId="0" borderId="45" xfId="0" applyFont="1" applyBorder="1" applyAlignment="1">
      <alignment horizontal="right" vertical="center"/>
    </xf>
    <xf numFmtId="0" fontId="9" fillId="0" borderId="51" xfId="0" applyFont="1" applyBorder="1" applyAlignment="1">
      <alignment horizontal="left" vertical="center"/>
    </xf>
    <xf numFmtId="164" fontId="6" fillId="2" borderId="35" xfId="1" applyNumberFormat="1" applyFont="1" applyFill="1" applyBorder="1" applyAlignment="1">
      <alignment horizontal="right" vertical="center"/>
    </xf>
    <xf numFmtId="0" fontId="9" fillId="0" borderId="24" xfId="0" applyFont="1" applyBorder="1" applyAlignment="1">
      <alignment horizontal="left" vertical="center"/>
    </xf>
    <xf numFmtId="3" fontId="9" fillId="0" borderId="35" xfId="0" applyNumberFormat="1" applyFont="1" applyBorder="1" applyAlignment="1">
      <alignment horizontal="right" vertical="center"/>
    </xf>
    <xf numFmtId="0" fontId="10" fillId="0" borderId="24" xfId="0" applyFont="1" applyBorder="1" applyAlignment="1">
      <alignment horizontal="right" vertical="center"/>
    </xf>
    <xf numFmtId="3" fontId="10" fillId="0" borderId="35" xfId="0" applyNumberFormat="1" applyFont="1" applyBorder="1" applyAlignment="1">
      <alignment horizontal="right" vertical="center"/>
    </xf>
    <xf numFmtId="0" fontId="10" fillId="0" borderId="35" xfId="0" applyFont="1" applyBorder="1" applyAlignment="1">
      <alignment horizontal="right" vertical="center"/>
    </xf>
    <xf numFmtId="0" fontId="9" fillId="0" borderId="35"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justify" vertical="center" wrapText="1"/>
    </xf>
    <xf numFmtId="0" fontId="6"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5" borderId="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7" xfId="0" applyFont="1" applyBorder="1" applyAlignment="1">
      <alignment horizontal="center" vertical="center" wrapText="1"/>
    </xf>
    <xf numFmtId="0" fontId="3" fillId="0" borderId="0" xfId="0" applyFont="1" applyAlignment="1">
      <alignment horizontal="center" vertical="center"/>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3" fillId="0" borderId="13" xfId="0" applyFont="1" applyBorder="1" applyAlignment="1">
      <alignment horizontal="center" vertical="center"/>
    </xf>
    <xf numFmtId="0" fontId="6" fillId="2" borderId="2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0" borderId="13" xfId="0" applyFont="1" applyBorder="1" applyAlignment="1">
      <alignment horizontal="center" vertical="center"/>
    </xf>
    <xf numFmtId="0" fontId="6" fillId="2" borderId="2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2" borderId="23" xfId="0" applyFont="1" applyFill="1" applyBorder="1" applyAlignment="1">
      <alignment horizontal="center" vertical="center" wrapText="1"/>
    </xf>
    <xf numFmtId="0" fontId="6" fillId="0" borderId="13" xfId="0" applyFont="1" applyBorder="1" applyAlignment="1">
      <alignment horizontal="center" vertical="center"/>
    </xf>
    <xf numFmtId="0" fontId="6" fillId="2" borderId="23" xfId="0" applyFont="1" applyFill="1" applyBorder="1" applyAlignment="1">
      <alignment horizontal="center" vertical="center"/>
    </xf>
    <xf numFmtId="0" fontId="9" fillId="0" borderId="0" xfId="0" applyFont="1" applyBorder="1" applyAlignment="1">
      <alignment horizontal="justify" vertical="center" wrapText="1"/>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1"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right" vertical="center"/>
    </xf>
    <xf numFmtId="0" fontId="2" fillId="3" borderId="48" xfId="0" applyFont="1" applyFill="1" applyBorder="1" applyAlignment="1">
      <alignment horizontal="right" vertical="center"/>
    </xf>
    <xf numFmtId="0" fontId="2" fillId="0" borderId="49" xfId="0" applyFont="1" applyBorder="1" applyAlignment="1">
      <alignment horizontal="center" vertical="center"/>
    </xf>
    <xf numFmtId="0" fontId="2" fillId="3" borderId="50" xfId="0" applyFont="1" applyFill="1" applyBorder="1" applyAlignment="1">
      <alignment horizontal="right" vertical="center"/>
    </xf>
    <xf numFmtId="0" fontId="2" fillId="0" borderId="64" xfId="0" applyFont="1" applyBorder="1" applyAlignment="1">
      <alignment horizontal="center" vertical="center"/>
    </xf>
    <xf numFmtId="0" fontId="2" fillId="3" borderId="65" xfId="0" applyFont="1" applyFill="1" applyBorder="1" applyAlignment="1">
      <alignment horizontal="right" vertical="center"/>
    </xf>
    <xf numFmtId="2" fontId="2" fillId="3" borderId="65" xfId="0" applyNumberFormat="1" applyFont="1" applyFill="1" applyBorder="1" applyAlignment="1">
      <alignment horizontal="right" vertical="center"/>
    </xf>
    <xf numFmtId="0" fontId="2" fillId="0" borderId="51" xfId="0" applyFont="1" applyBorder="1" applyAlignment="1">
      <alignment horizontal="center" vertical="center"/>
    </xf>
    <xf numFmtId="0" fontId="11" fillId="2" borderId="52" xfId="0" applyFont="1" applyFill="1" applyBorder="1" applyAlignment="1">
      <alignment horizontal="center" vertical="center"/>
    </xf>
    <xf numFmtId="0" fontId="2" fillId="0" borderId="52" xfId="0" applyFont="1" applyBorder="1" applyAlignment="1">
      <alignment horizontal="right" vertical="center"/>
    </xf>
    <xf numFmtId="2" fontId="2" fillId="3" borderId="53" xfId="0" applyNumberFormat="1" applyFont="1" applyFill="1" applyBorder="1" applyAlignment="1">
      <alignment horizontal="right" vertical="center"/>
    </xf>
    <xf numFmtId="10" fontId="9" fillId="0" borderId="48" xfId="2" applyNumberFormat="1" applyFont="1" applyBorder="1" applyAlignment="1">
      <alignment horizontal="right" vertical="center"/>
    </xf>
    <xf numFmtId="10" fontId="9" fillId="0" borderId="50" xfId="2" applyNumberFormat="1" applyFont="1" applyBorder="1" applyAlignment="1">
      <alignment horizontal="right" vertical="center"/>
    </xf>
    <xf numFmtId="10" fontId="9" fillId="0" borderId="53" xfId="2" applyNumberFormat="1" applyFont="1" applyBorder="1" applyAlignment="1">
      <alignment horizontal="right" vertical="center"/>
    </xf>
    <xf numFmtId="3" fontId="3" fillId="2" borderId="31" xfId="0" applyNumberFormat="1" applyFont="1" applyFill="1" applyBorder="1" applyAlignment="1">
      <alignment horizontal="center" vertical="center"/>
    </xf>
    <xf numFmtId="3" fontId="3" fillId="2" borderId="12" xfId="0" applyNumberFormat="1" applyFont="1" applyFill="1" applyBorder="1" applyAlignment="1">
      <alignment horizontal="right" vertical="center"/>
    </xf>
    <xf numFmtId="10" fontId="6" fillId="2" borderId="12" xfId="2" applyNumberFormat="1" applyFont="1" applyFill="1" applyBorder="1" applyAlignment="1">
      <alignment horizontal="right" vertical="center"/>
    </xf>
    <xf numFmtId="10" fontId="6" fillId="2" borderId="35" xfId="2" applyNumberFormat="1" applyFont="1" applyFill="1" applyBorder="1" applyAlignment="1">
      <alignment horizontal="right" vertical="center"/>
    </xf>
    <xf numFmtId="0" fontId="6" fillId="2" borderId="6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8" xfId="0" applyFont="1" applyBorder="1" applyAlignment="1">
      <alignment horizontal="center" vertical="center" wrapText="1"/>
    </xf>
    <xf numFmtId="3" fontId="9" fillId="0" borderId="49" xfId="0" applyNumberFormat="1" applyFont="1" applyBorder="1" applyAlignment="1">
      <alignment horizontal="center" vertical="center" wrapText="1"/>
    </xf>
    <xf numFmtId="10" fontId="9" fillId="0" borderId="58" xfId="0" applyNumberFormat="1" applyFont="1" applyBorder="1" applyAlignment="1">
      <alignment horizontal="right" vertical="center"/>
    </xf>
    <xf numFmtId="1" fontId="9" fillId="0" borderId="49" xfId="0" applyNumberFormat="1" applyFont="1" applyBorder="1" applyAlignment="1">
      <alignment horizontal="center" vertical="center" wrapText="1"/>
    </xf>
    <xf numFmtId="10" fontId="9" fillId="0" borderId="65" xfId="0" applyNumberFormat="1" applyFont="1" applyBorder="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2" borderId="62"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1" xfId="0" applyFont="1" applyFill="1" applyBorder="1" applyAlignment="1">
      <alignment horizontal="center" vertical="center"/>
    </xf>
    <xf numFmtId="1" fontId="9" fillId="0" borderId="46" xfId="0" applyNumberFormat="1" applyFont="1" applyBorder="1" applyAlignment="1">
      <alignment horizontal="center" vertical="center" wrapText="1"/>
    </xf>
    <xf numFmtId="9" fontId="9" fillId="3" borderId="47" xfId="0" applyNumberFormat="1" applyFont="1" applyFill="1" applyBorder="1" applyAlignment="1">
      <alignment horizontal="right" vertical="center"/>
    </xf>
    <xf numFmtId="9" fontId="9" fillId="3" borderId="48" xfId="0" applyNumberFormat="1" applyFont="1" applyFill="1" applyBorder="1" applyAlignment="1">
      <alignment horizontal="right" vertical="center"/>
    </xf>
    <xf numFmtId="9" fontId="9" fillId="3" borderId="50" xfId="0" applyNumberFormat="1" applyFont="1" applyFill="1" applyBorder="1" applyAlignment="1">
      <alignment horizontal="right" vertical="center"/>
    </xf>
    <xf numFmtId="1" fontId="9" fillId="0" borderId="51" xfId="0" applyNumberFormat="1" applyFont="1" applyBorder="1" applyAlignment="1">
      <alignment horizontal="center" vertical="center" wrapText="1"/>
    </xf>
    <xf numFmtId="9" fontId="9" fillId="0" borderId="53" xfId="0" applyNumberFormat="1" applyFont="1" applyBorder="1" applyAlignment="1">
      <alignment horizontal="right" vertical="center"/>
    </xf>
    <xf numFmtId="3" fontId="9" fillId="3" borderId="47" xfId="0" applyNumberFormat="1" applyFont="1" applyFill="1" applyBorder="1" applyAlignment="1">
      <alignment horizontal="right" vertical="center"/>
    </xf>
    <xf numFmtId="3" fontId="9" fillId="3" borderId="48" xfId="0" applyNumberFormat="1" applyFont="1" applyFill="1" applyBorder="1" applyAlignment="1">
      <alignment horizontal="right" vertical="center"/>
    </xf>
    <xf numFmtId="3" fontId="9" fillId="0" borderId="50" xfId="0" applyNumberFormat="1" applyFont="1" applyBorder="1" applyAlignment="1">
      <alignment horizontal="right" vertical="center"/>
    </xf>
    <xf numFmtId="3" fontId="9" fillId="0" borderId="53" xfId="0" applyNumberFormat="1" applyFont="1" applyBorder="1" applyAlignment="1">
      <alignment horizontal="right" vertical="center"/>
    </xf>
    <xf numFmtId="0" fontId="2" fillId="0" borderId="63" xfId="0" applyFont="1" applyBorder="1" applyAlignment="1">
      <alignment vertical="center"/>
    </xf>
    <xf numFmtId="164" fontId="5" fillId="0" borderId="49" xfId="0" applyNumberFormat="1" applyFont="1" applyBorder="1"/>
    <xf numFmtId="10" fontId="5" fillId="0" borderId="50" xfId="2" applyNumberFormat="1" applyFont="1" applyBorder="1"/>
    <xf numFmtId="164" fontId="2" fillId="0" borderId="49" xfId="0" applyNumberFormat="1" applyFont="1" applyBorder="1"/>
    <xf numFmtId="10" fontId="2" fillId="0" borderId="58" xfId="2" applyNumberFormat="1" applyFont="1" applyBorder="1"/>
    <xf numFmtId="10" fontId="2" fillId="0" borderId="50" xfId="2" applyNumberFormat="1" applyFont="1" applyBorder="1"/>
    <xf numFmtId="164" fontId="2" fillId="0" borderId="51" xfId="0" applyNumberFormat="1" applyFont="1" applyBorder="1"/>
    <xf numFmtId="164" fontId="2" fillId="0" borderId="52" xfId="0" applyNumberFormat="1" applyFont="1" applyBorder="1"/>
    <xf numFmtId="10" fontId="2" fillId="0" borderId="53" xfId="2" applyNumberFormat="1" applyFont="1" applyBorder="1"/>
    <xf numFmtId="0" fontId="12" fillId="2" borderId="17" xfId="0" applyFont="1" applyFill="1" applyBorder="1" applyAlignment="1">
      <alignment horizontal="center" vertical="center" wrapText="1"/>
    </xf>
    <xf numFmtId="164" fontId="2" fillId="0" borderId="26" xfId="1" applyNumberFormat="1" applyFont="1" applyBorder="1"/>
    <xf numFmtId="164" fontId="2" fillId="0" borderId="26" xfId="1" applyNumberFormat="1" applyFont="1" applyBorder="1" applyAlignment="1">
      <alignment wrapText="1"/>
    </xf>
    <xf numFmtId="165" fontId="2" fillId="0" borderId="26" xfId="2" applyNumberFormat="1" applyFont="1" applyBorder="1"/>
    <xf numFmtId="10" fontId="2" fillId="0" borderId="17" xfId="2" applyNumberFormat="1" applyFont="1" applyBorder="1"/>
    <xf numFmtId="164" fontId="2" fillId="0" borderId="0" xfId="1" applyNumberFormat="1" applyFont="1" applyBorder="1"/>
    <xf numFmtId="10" fontId="2" fillId="0" borderId="9" xfId="2" applyNumberFormat="1" applyFont="1" applyBorder="1"/>
    <xf numFmtId="164" fontId="2" fillId="6" borderId="0" xfId="1" applyNumberFormat="1" applyFont="1" applyFill="1" applyBorder="1" applyAlignment="1">
      <alignment wrapText="1"/>
    </xf>
    <xf numFmtId="164" fontId="2" fillId="0" borderId="0" xfId="1" applyNumberFormat="1" applyFont="1" applyFill="1" applyBorder="1" applyAlignment="1">
      <alignment wrapText="1"/>
    </xf>
    <xf numFmtId="165" fontId="2" fillId="0" borderId="13" xfId="2" applyNumberFormat="1" applyFont="1" applyBorder="1"/>
    <xf numFmtId="10" fontId="2" fillId="0" borderId="35" xfId="2" applyNumberFormat="1" applyFont="1" applyBorder="1"/>
    <xf numFmtId="0" fontId="6" fillId="0" borderId="23" xfId="0" applyFont="1" applyBorder="1" applyAlignment="1">
      <alignment horizontal="left" vertical="center" wrapText="1"/>
    </xf>
    <xf numFmtId="0" fontId="12" fillId="0" borderId="17" xfId="0" applyFont="1" applyBorder="1" applyAlignment="1">
      <alignment horizontal="center" vertical="center" wrapText="1"/>
    </xf>
    <xf numFmtId="164" fontId="5" fillId="0" borderId="45" xfId="1" applyNumberFormat="1" applyFont="1" applyBorder="1"/>
    <xf numFmtId="164" fontId="2" fillId="0" borderId="45" xfId="1" applyNumberFormat="1" applyFont="1" applyBorder="1"/>
    <xf numFmtId="164" fontId="5" fillId="0" borderId="45" xfId="1" applyNumberFormat="1" applyFont="1" applyBorder="1" applyAlignment="1">
      <alignment wrapText="1"/>
    </xf>
    <xf numFmtId="164" fontId="5" fillId="0" borderId="46" xfId="1" applyNumberFormat="1" applyFont="1" applyBorder="1"/>
    <xf numFmtId="164" fontId="5" fillId="0" borderId="47" xfId="1" applyNumberFormat="1" applyFont="1" applyBorder="1"/>
    <xf numFmtId="164" fontId="5" fillId="0" borderId="48" xfId="1" applyNumberFormat="1" applyFont="1" applyBorder="1"/>
    <xf numFmtId="164" fontId="2" fillId="0" borderId="49" xfId="1" applyNumberFormat="1" applyFont="1" applyBorder="1"/>
    <xf numFmtId="164" fontId="2" fillId="0" borderId="50" xfId="1" applyNumberFormat="1" applyFont="1" applyBorder="1"/>
    <xf numFmtId="164" fontId="5" fillId="0" borderId="49" xfId="1" applyNumberFormat="1" applyFont="1" applyBorder="1"/>
    <xf numFmtId="164" fontId="5" fillId="0" borderId="50" xfId="1" applyNumberFormat="1" applyFont="1" applyBorder="1" applyAlignment="1">
      <alignment wrapText="1"/>
    </xf>
    <xf numFmtId="164" fontId="5" fillId="0" borderId="50" xfId="1" applyNumberFormat="1" applyFont="1" applyBorder="1"/>
    <xf numFmtId="164" fontId="2" fillId="0" borderId="51" xfId="1" applyNumberFormat="1" applyFont="1" applyBorder="1"/>
    <xf numFmtId="164" fontId="2" fillId="0" borderId="52" xfId="1" applyNumberFormat="1" applyFont="1" applyBorder="1" applyAlignment="1">
      <alignment wrapText="1"/>
    </xf>
    <xf numFmtId="164" fontId="2" fillId="0" borderId="53" xfId="1" applyNumberFormat="1" applyFont="1" applyBorder="1" applyAlignment="1">
      <alignment wrapText="1"/>
    </xf>
    <xf numFmtId="0" fontId="6" fillId="2" borderId="54" xfId="0" applyFont="1" applyFill="1" applyBorder="1" applyAlignment="1">
      <alignment horizontal="center" vertical="center"/>
    </xf>
    <xf numFmtId="0" fontId="6" fillId="2" borderId="54" xfId="0" applyFont="1" applyFill="1" applyBorder="1" applyAlignment="1">
      <alignment horizontal="center" vertical="center" wrapText="1"/>
    </xf>
    <xf numFmtId="0" fontId="9" fillId="0" borderId="51" xfId="0" applyFont="1" applyBorder="1" applyAlignment="1">
      <alignment horizontal="center" vertical="center"/>
    </xf>
    <xf numFmtId="0" fontId="6"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10" fontId="9" fillId="0" borderId="47" xfId="0" applyNumberFormat="1" applyFont="1" applyBorder="1" applyAlignment="1">
      <alignment horizontal="right" vertical="center" wrapText="1"/>
    </xf>
    <xf numFmtId="164" fontId="9" fillId="0" borderId="47" xfId="1" applyNumberFormat="1" applyFont="1" applyBorder="1" applyAlignment="1">
      <alignment horizontal="right" vertical="center" wrapText="1"/>
    </xf>
    <xf numFmtId="164" fontId="9" fillId="0" borderId="48" xfId="1" applyNumberFormat="1" applyFont="1" applyBorder="1" applyAlignment="1">
      <alignment horizontal="right" vertical="center" wrapText="1"/>
    </xf>
    <xf numFmtId="165" fontId="9" fillId="0" borderId="48" xfId="2" applyNumberFormat="1" applyFont="1" applyBorder="1" applyAlignment="1">
      <alignment horizontal="right" vertical="center"/>
    </xf>
    <xf numFmtId="164" fontId="9" fillId="0" borderId="48" xfId="1" applyNumberFormat="1" applyFont="1" applyBorder="1" applyAlignment="1">
      <alignment horizontal="right" vertical="center"/>
    </xf>
    <xf numFmtId="164" fontId="2" fillId="0" borderId="64" xfId="1" applyNumberFormat="1" applyFont="1" applyBorder="1"/>
  </cellXfs>
  <cellStyles count="4">
    <cellStyle name="Migliaia" xfId="1" builtinId="3"/>
    <cellStyle name="Normale" xfId="0" builtinId="0"/>
    <cellStyle name="Normale 3" xfId="3"/>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workbookViewId="0">
      <selection activeCell="J6" sqref="J6"/>
    </sheetView>
  </sheetViews>
  <sheetFormatPr defaultColWidth="9.1796875" defaultRowHeight="15.5" x14ac:dyDescent="0.35"/>
  <cols>
    <col min="1" max="1" width="9.7265625" style="1" customWidth="1"/>
    <col min="2" max="2" width="15" style="1" customWidth="1"/>
    <col min="3" max="3" width="16.81640625" style="1" customWidth="1"/>
    <col min="4" max="4" width="9.54296875" style="1" customWidth="1"/>
    <col min="5" max="5" width="11.26953125" style="1" customWidth="1"/>
    <col min="6" max="6" width="8.26953125" style="1" bestFit="1" customWidth="1"/>
    <col min="7" max="7" width="11.54296875" style="1" customWidth="1"/>
    <col min="8" max="8" width="13.7265625" style="1" customWidth="1"/>
    <col min="9" max="9" width="13.26953125" style="1" customWidth="1"/>
    <col min="10" max="10" width="12.54296875" style="1" customWidth="1"/>
    <col min="11" max="11" width="13.1796875" style="1" customWidth="1"/>
    <col min="12" max="12" width="16.26953125" style="1" customWidth="1"/>
    <col min="13" max="16384" width="9.1796875" style="1"/>
  </cols>
  <sheetData>
    <row r="1" spans="1:12" ht="34.5" customHeight="1" thickBot="1" x14ac:dyDescent="0.4">
      <c r="A1" s="317" t="s">
        <v>226</v>
      </c>
      <c r="B1" s="318"/>
      <c r="C1" s="318"/>
      <c r="D1" s="318"/>
      <c r="E1" s="318"/>
      <c r="F1" s="318"/>
      <c r="G1" s="318"/>
      <c r="H1" s="318"/>
      <c r="I1" s="318"/>
      <c r="J1" s="318"/>
      <c r="K1" s="318"/>
      <c r="L1" s="319"/>
    </row>
    <row r="2" spans="1:12" ht="29.25" customHeight="1" thickBot="1" x14ac:dyDescent="0.4">
      <c r="A2" s="200" t="s">
        <v>132</v>
      </c>
      <c r="B2" s="225" t="s">
        <v>134</v>
      </c>
      <c r="C2" s="313" t="s">
        <v>135</v>
      </c>
      <c r="D2" s="314"/>
      <c r="E2" s="314"/>
      <c r="F2" s="315"/>
      <c r="G2" s="313" t="s">
        <v>136</v>
      </c>
      <c r="H2" s="314"/>
      <c r="I2" s="314"/>
      <c r="J2" s="315"/>
      <c r="K2" s="316" t="s">
        <v>137</v>
      </c>
      <c r="L2" s="229" t="s">
        <v>138</v>
      </c>
    </row>
    <row r="3" spans="1:12" ht="31" x14ac:dyDescent="0.35">
      <c r="A3" s="12" t="s">
        <v>133</v>
      </c>
      <c r="B3" s="225"/>
      <c r="C3" s="13" t="s">
        <v>139</v>
      </c>
      <c r="D3" s="13" t="s">
        <v>140</v>
      </c>
      <c r="E3" s="13" t="s">
        <v>141</v>
      </c>
      <c r="F3" s="224" t="s">
        <v>142</v>
      </c>
      <c r="G3" s="13" t="s">
        <v>141</v>
      </c>
      <c r="H3" s="13" t="s">
        <v>143</v>
      </c>
      <c r="I3" s="13" t="s">
        <v>144</v>
      </c>
      <c r="J3" s="224" t="s">
        <v>145</v>
      </c>
      <c r="K3" s="224" t="s">
        <v>146</v>
      </c>
      <c r="L3" s="229"/>
    </row>
    <row r="4" spans="1:12" ht="16" thickBot="1" x14ac:dyDescent="0.4">
      <c r="A4" s="74"/>
      <c r="B4" s="225"/>
      <c r="C4" s="13" t="s">
        <v>147</v>
      </c>
      <c r="D4" s="75"/>
      <c r="E4" s="75"/>
      <c r="F4" s="225"/>
      <c r="G4" s="75"/>
      <c r="H4" s="75"/>
      <c r="I4" s="75"/>
      <c r="J4" s="225"/>
      <c r="K4" s="225"/>
      <c r="L4" s="229"/>
    </row>
    <row r="5" spans="1:12" x14ac:dyDescent="0.35">
      <c r="A5" s="320">
        <v>2005</v>
      </c>
      <c r="B5" s="68">
        <v>1985374</v>
      </c>
      <c r="C5" s="68">
        <v>227214</v>
      </c>
      <c r="D5" s="68">
        <v>1391</v>
      </c>
      <c r="E5" s="68">
        <v>79200</v>
      </c>
      <c r="F5" s="68">
        <v>307805</v>
      </c>
      <c r="G5" s="68">
        <v>5393</v>
      </c>
      <c r="H5" s="68">
        <v>6708</v>
      </c>
      <c r="I5" s="321">
        <v>628</v>
      </c>
      <c r="J5" s="68">
        <v>12729</v>
      </c>
      <c r="K5" s="68">
        <v>320534</v>
      </c>
      <c r="L5" s="322">
        <v>16.14</v>
      </c>
    </row>
    <row r="6" spans="1:12" x14ac:dyDescent="0.35">
      <c r="A6" s="323">
        <v>2006</v>
      </c>
      <c r="B6" s="64">
        <v>1976999</v>
      </c>
      <c r="C6" s="64">
        <v>214806</v>
      </c>
      <c r="D6" s="77"/>
      <c r="E6" s="64">
        <v>72863</v>
      </c>
      <c r="F6" s="64">
        <v>288357</v>
      </c>
      <c r="G6" s="64">
        <v>6031</v>
      </c>
      <c r="H6" s="64">
        <v>6819</v>
      </c>
      <c r="I6" s="76">
        <v>685</v>
      </c>
      <c r="J6" s="64">
        <v>13535</v>
      </c>
      <c r="K6" s="64">
        <v>301892</v>
      </c>
      <c r="L6" s="324">
        <v>15.27</v>
      </c>
    </row>
    <row r="7" spans="1:12" x14ac:dyDescent="0.35">
      <c r="A7" s="323">
        <v>2007</v>
      </c>
      <c r="B7" s="64">
        <v>1966123</v>
      </c>
      <c r="C7" s="64">
        <v>203898</v>
      </c>
      <c r="D7" s="78"/>
      <c r="E7" s="64">
        <v>66694</v>
      </c>
      <c r="F7" s="64">
        <v>270592</v>
      </c>
      <c r="G7" s="64">
        <v>6713</v>
      </c>
      <c r="H7" s="64">
        <v>7006</v>
      </c>
      <c r="I7" s="76">
        <v>720</v>
      </c>
      <c r="J7" s="64">
        <v>14439</v>
      </c>
      <c r="K7" s="64">
        <v>285031</v>
      </c>
      <c r="L7" s="324">
        <v>14.5</v>
      </c>
    </row>
    <row r="8" spans="1:12" x14ac:dyDescent="0.35">
      <c r="A8" s="323">
        <v>2008</v>
      </c>
      <c r="B8" s="64">
        <v>1852014</v>
      </c>
      <c r="C8" s="64">
        <v>180281</v>
      </c>
      <c r="D8" s="78"/>
      <c r="E8" s="64">
        <v>61084</v>
      </c>
      <c r="F8" s="64">
        <v>241365</v>
      </c>
      <c r="G8" s="64">
        <v>6629</v>
      </c>
      <c r="H8" s="64">
        <v>6706</v>
      </c>
      <c r="I8" s="76">
        <v>683</v>
      </c>
      <c r="J8" s="64">
        <v>14018</v>
      </c>
      <c r="K8" s="64">
        <v>255383</v>
      </c>
      <c r="L8" s="324">
        <v>13.79</v>
      </c>
    </row>
    <row r="9" spans="1:12" x14ac:dyDescent="0.35">
      <c r="A9" s="323">
        <v>2009</v>
      </c>
      <c r="B9" s="64">
        <v>1839980</v>
      </c>
      <c r="C9" s="64">
        <v>204782</v>
      </c>
      <c r="D9" s="78"/>
      <c r="E9" s="64">
        <v>57385</v>
      </c>
      <c r="F9" s="64">
        <v>262167</v>
      </c>
      <c r="G9" s="64">
        <v>6776</v>
      </c>
      <c r="H9" s="64">
        <v>6859</v>
      </c>
      <c r="I9" s="76">
        <v>633</v>
      </c>
      <c r="J9" s="64">
        <v>14268</v>
      </c>
      <c r="K9" s="64">
        <v>276435</v>
      </c>
      <c r="L9" s="324">
        <v>15.02</v>
      </c>
    </row>
    <row r="10" spans="1:12" x14ac:dyDescent="0.35">
      <c r="A10" s="323" t="s">
        <v>148</v>
      </c>
      <c r="B10" s="64">
        <v>1771973</v>
      </c>
      <c r="C10" s="64">
        <v>200510</v>
      </c>
      <c r="D10" s="78"/>
      <c r="E10" s="64">
        <v>56161</v>
      </c>
      <c r="F10" s="64">
        <v>256671</v>
      </c>
      <c r="G10" s="64">
        <v>6769</v>
      </c>
      <c r="H10" s="64">
        <v>6838</v>
      </c>
      <c r="I10" s="76">
        <v>632</v>
      </c>
      <c r="J10" s="64">
        <v>14239</v>
      </c>
      <c r="K10" s="64">
        <v>270910</v>
      </c>
      <c r="L10" s="324">
        <v>15.29</v>
      </c>
    </row>
    <row r="11" spans="1:12" x14ac:dyDescent="0.35">
      <c r="A11" s="323">
        <v>2010</v>
      </c>
      <c r="B11" s="64">
        <v>1667938</v>
      </c>
      <c r="C11" s="64">
        <v>227600</v>
      </c>
      <c r="D11" s="78"/>
      <c r="E11" s="64">
        <v>53585</v>
      </c>
      <c r="F11" s="64">
        <v>281185</v>
      </c>
      <c r="G11" s="64">
        <v>6780</v>
      </c>
      <c r="H11" s="64">
        <v>6820</v>
      </c>
      <c r="I11" s="76">
        <v>612</v>
      </c>
      <c r="J11" s="64">
        <v>14212</v>
      </c>
      <c r="K11" s="64">
        <v>295397</v>
      </c>
      <c r="L11" s="324">
        <v>17.71</v>
      </c>
    </row>
    <row r="12" spans="1:12" x14ac:dyDescent="0.35">
      <c r="A12" s="323">
        <v>2011</v>
      </c>
      <c r="B12" s="64">
        <v>1524051</v>
      </c>
      <c r="C12" s="64">
        <v>229625</v>
      </c>
      <c r="D12" s="78"/>
      <c r="E12" s="64">
        <v>49930</v>
      </c>
      <c r="F12" s="64">
        <v>279555</v>
      </c>
      <c r="G12" s="64">
        <v>6831</v>
      </c>
      <c r="H12" s="64">
        <v>6843</v>
      </c>
      <c r="I12" s="76">
        <v>543</v>
      </c>
      <c r="J12" s="64">
        <v>14217</v>
      </c>
      <c r="K12" s="64">
        <v>293772</v>
      </c>
      <c r="L12" s="324">
        <v>19.28</v>
      </c>
    </row>
    <row r="13" spans="1:12" x14ac:dyDescent="0.35">
      <c r="A13" s="323">
        <v>2012</v>
      </c>
      <c r="B13" s="64">
        <v>1390652</v>
      </c>
      <c r="C13" s="64">
        <v>229340</v>
      </c>
      <c r="D13" s="78"/>
      <c r="E13" s="64">
        <v>48129</v>
      </c>
      <c r="F13" s="64">
        <v>277469</v>
      </c>
      <c r="G13" s="64">
        <v>6657</v>
      </c>
      <c r="H13" s="64">
        <v>6860</v>
      </c>
      <c r="I13" s="76">
        <v>518</v>
      </c>
      <c r="J13" s="64">
        <v>14035</v>
      </c>
      <c r="K13" s="64">
        <v>291504</v>
      </c>
      <c r="L13" s="324">
        <v>20.96</v>
      </c>
    </row>
    <row r="14" spans="1:12" x14ac:dyDescent="0.35">
      <c r="A14" s="323">
        <v>2013</v>
      </c>
      <c r="B14" s="64">
        <v>1295697</v>
      </c>
      <c r="C14" s="64">
        <v>234074</v>
      </c>
      <c r="D14" s="78"/>
      <c r="E14" s="64">
        <v>44481</v>
      </c>
      <c r="F14" s="64">
        <v>278555</v>
      </c>
      <c r="G14" s="64">
        <v>6677</v>
      </c>
      <c r="H14" s="64">
        <v>6389</v>
      </c>
      <c r="I14" s="76">
        <v>549</v>
      </c>
      <c r="J14" s="64">
        <v>13615</v>
      </c>
      <c r="K14" s="64">
        <v>292170</v>
      </c>
      <c r="L14" s="324">
        <v>22.55</v>
      </c>
    </row>
    <row r="15" spans="1:12" x14ac:dyDescent="0.35">
      <c r="A15" s="323">
        <v>2014</v>
      </c>
      <c r="B15" s="64">
        <v>1244192</v>
      </c>
      <c r="C15" s="64">
        <v>230756</v>
      </c>
      <c r="D15" s="78"/>
      <c r="E15" s="64">
        <v>44546</v>
      </c>
      <c r="F15" s="64">
        <v>275302</v>
      </c>
      <c r="G15" s="64">
        <v>6678</v>
      </c>
      <c r="H15" s="64">
        <v>5933</v>
      </c>
      <c r="I15" s="64">
        <v>1619</v>
      </c>
      <c r="J15" s="64">
        <v>14230</v>
      </c>
      <c r="K15" s="64">
        <v>289532</v>
      </c>
      <c r="L15" s="324">
        <v>23.27</v>
      </c>
    </row>
    <row r="16" spans="1:12" x14ac:dyDescent="0.35">
      <c r="A16" s="323">
        <v>2015</v>
      </c>
      <c r="B16" s="64">
        <v>1191188</v>
      </c>
      <c r="C16" s="64">
        <v>204528</v>
      </c>
      <c r="D16" s="78"/>
      <c r="E16" s="64">
        <v>41438</v>
      </c>
      <c r="F16" s="64">
        <v>245966</v>
      </c>
      <c r="G16" s="64">
        <v>7005</v>
      </c>
      <c r="H16" s="64">
        <v>6130</v>
      </c>
      <c r="I16" s="76">
        <v>599</v>
      </c>
      <c r="J16" s="64">
        <v>13734</v>
      </c>
      <c r="K16" s="64">
        <v>259700</v>
      </c>
      <c r="L16" s="324">
        <v>21.8</v>
      </c>
    </row>
    <row r="17" spans="1:12" x14ac:dyDescent="0.35">
      <c r="A17" s="323">
        <v>2016</v>
      </c>
      <c r="B17" s="64">
        <v>1154264</v>
      </c>
      <c r="C17" s="64">
        <v>193314</v>
      </c>
      <c r="D17" s="78"/>
      <c r="E17" s="64">
        <v>37778</v>
      </c>
      <c r="F17" s="64">
        <v>231092</v>
      </c>
      <c r="G17" s="64">
        <v>7351</v>
      </c>
      <c r="H17" s="64">
        <v>5945</v>
      </c>
      <c r="I17" s="76">
        <v>526</v>
      </c>
      <c r="J17" s="64">
        <v>13822</v>
      </c>
      <c r="K17" s="64">
        <v>244914</v>
      </c>
      <c r="L17" s="324">
        <v>21.22</v>
      </c>
    </row>
    <row r="18" spans="1:12" x14ac:dyDescent="0.35">
      <c r="A18" s="325">
        <v>2017</v>
      </c>
      <c r="B18" s="79">
        <v>1123433</v>
      </c>
      <c r="C18" s="79">
        <v>194885</v>
      </c>
      <c r="D18" s="80"/>
      <c r="E18" s="79">
        <v>35178</v>
      </c>
      <c r="F18" s="79">
        <v>230063</v>
      </c>
      <c r="G18" s="79">
        <v>7032</v>
      </c>
      <c r="H18" s="79">
        <v>5543</v>
      </c>
      <c r="I18" s="81">
        <v>433</v>
      </c>
      <c r="J18" s="79">
        <v>13008</v>
      </c>
      <c r="K18" s="79">
        <v>243071</v>
      </c>
      <c r="L18" s="326">
        <v>21.64</v>
      </c>
    </row>
    <row r="19" spans="1:12" s="55" customFormat="1" x14ac:dyDescent="0.35">
      <c r="A19" s="325">
        <v>2018</v>
      </c>
      <c r="B19" s="79">
        <v>1069774</v>
      </c>
      <c r="C19" s="79">
        <v>184533</v>
      </c>
      <c r="D19" s="80"/>
      <c r="E19" s="79">
        <v>31841</v>
      </c>
      <c r="F19" s="79">
        <v>216374</v>
      </c>
      <c r="G19" s="79">
        <v>6463</v>
      </c>
      <c r="H19" s="79">
        <v>4947</v>
      </c>
      <c r="I19" s="81">
        <v>355</v>
      </c>
      <c r="J19" s="79">
        <v>11765</v>
      </c>
      <c r="K19" s="79">
        <v>228139</v>
      </c>
      <c r="L19" s="327">
        <v>21.325906219444484</v>
      </c>
    </row>
    <row r="20" spans="1:12" s="55" customFormat="1" ht="16" thickBot="1" x14ac:dyDescent="0.4">
      <c r="A20" s="328">
        <v>2019</v>
      </c>
      <c r="B20" s="71">
        <v>1032689</v>
      </c>
      <c r="C20" s="71">
        <v>178794</v>
      </c>
      <c r="D20" s="329"/>
      <c r="E20" s="71">
        <v>29873</v>
      </c>
      <c r="F20" s="71">
        <v>208667</v>
      </c>
      <c r="G20" s="71">
        <v>6349</v>
      </c>
      <c r="H20" s="71">
        <v>4176</v>
      </c>
      <c r="I20" s="330">
        <v>334</v>
      </c>
      <c r="J20" s="71">
        <v>10859</v>
      </c>
      <c r="K20" s="71">
        <v>219526</v>
      </c>
      <c r="L20" s="331">
        <v>21.257706821705277</v>
      </c>
    </row>
    <row r="21" spans="1:12" x14ac:dyDescent="0.35">
      <c r="A21" s="221" t="s">
        <v>149</v>
      </c>
      <c r="B21" s="221"/>
      <c r="C21" s="221"/>
      <c r="D21" s="221"/>
      <c r="E21" s="221"/>
      <c r="F21" s="221"/>
      <c r="G21" s="221"/>
      <c r="H21" s="221"/>
    </row>
    <row r="22" spans="1:12" ht="75" customHeight="1" x14ac:dyDescent="0.35">
      <c r="A22" s="222" t="s">
        <v>150</v>
      </c>
      <c r="B22" s="222"/>
      <c r="C22" s="222"/>
      <c r="D22" s="222"/>
      <c r="E22" s="222"/>
      <c r="F22" s="222"/>
      <c r="G22" s="222"/>
      <c r="H22" s="222"/>
      <c r="I22" s="222"/>
      <c r="J22" s="222"/>
      <c r="K22" s="222"/>
      <c r="L22" s="222"/>
    </row>
    <row r="23" spans="1:12" x14ac:dyDescent="0.35">
      <c r="A23" s="14"/>
      <c r="B23" s="223"/>
    </row>
    <row r="24" spans="1:12" x14ac:dyDescent="0.35">
      <c r="A24" s="14"/>
      <c r="B24" s="223"/>
    </row>
  </sheetData>
  <mergeCells count="11">
    <mergeCell ref="A21:H21"/>
    <mergeCell ref="A22:L22"/>
    <mergeCell ref="B23:B24"/>
    <mergeCell ref="A1:L1"/>
    <mergeCell ref="B2:B4"/>
    <mergeCell ref="C2:F2"/>
    <mergeCell ref="G2:J2"/>
    <mergeCell ref="L2:L4"/>
    <mergeCell ref="F3:F4"/>
    <mergeCell ref="J3:J4"/>
    <mergeCell ref="K3:K4"/>
  </mergeCells>
  <printOptions horizontalCentered="1"/>
  <pageMargins left="0" right="0" top="0.55118110236220474" bottom="0.35433070866141736"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workbookViewId="0">
      <selection sqref="A1:I1"/>
    </sheetView>
  </sheetViews>
  <sheetFormatPr defaultColWidth="9.1796875" defaultRowHeight="15.5" x14ac:dyDescent="0.35"/>
  <cols>
    <col min="1" max="1" width="15.1796875" style="1" customWidth="1"/>
    <col min="2" max="2" width="15.453125" style="1" bestFit="1" customWidth="1"/>
    <col min="3" max="9" width="17" style="1" customWidth="1"/>
    <col min="10" max="16384" width="9.1796875" style="1"/>
  </cols>
  <sheetData>
    <row r="1" spans="1:16" ht="35.25" customHeight="1" thickBot="1" x14ac:dyDescent="0.4">
      <c r="A1" s="223" t="s">
        <v>274</v>
      </c>
      <c r="B1" s="223"/>
      <c r="C1" s="223"/>
      <c r="D1" s="223"/>
      <c r="E1" s="223"/>
      <c r="F1" s="223"/>
      <c r="G1" s="223"/>
      <c r="H1" s="223"/>
      <c r="I1" s="223"/>
    </row>
    <row r="2" spans="1:16" ht="59.25" customHeight="1" thickBot="1" x14ac:dyDescent="0.4">
      <c r="A2" s="234" t="s">
        <v>151</v>
      </c>
      <c r="B2" s="236" t="s">
        <v>152</v>
      </c>
      <c r="C2" s="238" t="s">
        <v>260</v>
      </c>
      <c r="D2" s="238"/>
      <c r="E2" s="238"/>
      <c r="F2" s="238"/>
      <c r="G2" s="238"/>
      <c r="H2" s="238"/>
      <c r="I2" s="239"/>
    </row>
    <row r="3" spans="1:16" ht="15" customHeight="1" x14ac:dyDescent="0.35">
      <c r="A3" s="235"/>
      <c r="B3" s="237"/>
      <c r="C3" s="240" t="s">
        <v>153</v>
      </c>
      <c r="D3" s="241" t="s">
        <v>154</v>
      </c>
      <c r="E3" s="243" t="s">
        <v>141</v>
      </c>
      <c r="F3" s="230" t="s">
        <v>154</v>
      </c>
      <c r="G3" s="230" t="s">
        <v>137</v>
      </c>
      <c r="H3" s="232" t="s">
        <v>154</v>
      </c>
      <c r="I3" s="201" t="s">
        <v>155</v>
      </c>
    </row>
    <row r="4" spans="1:16" ht="16" thickBot="1" x14ac:dyDescent="0.4">
      <c r="A4" s="235"/>
      <c r="B4" s="237"/>
      <c r="C4" s="240"/>
      <c r="D4" s="242"/>
      <c r="E4" s="243"/>
      <c r="F4" s="231"/>
      <c r="G4" s="231"/>
      <c r="H4" s="233"/>
      <c r="I4" s="202" t="s">
        <v>156</v>
      </c>
    </row>
    <row r="5" spans="1:16" ht="31" x14ac:dyDescent="0.35">
      <c r="A5" s="67" t="s">
        <v>273</v>
      </c>
      <c r="B5" s="68">
        <v>59565</v>
      </c>
      <c r="C5" s="68">
        <v>10904</v>
      </c>
      <c r="D5" s="70">
        <v>6.0986386567781915E-2</v>
      </c>
      <c r="E5" s="68">
        <v>7943</v>
      </c>
      <c r="F5" s="70">
        <f>+E5/E$14</f>
        <v>0.26589227730726744</v>
      </c>
      <c r="G5" s="68">
        <f>+C5+E5</f>
        <v>18847</v>
      </c>
      <c r="H5" s="70">
        <f>+G5/G$14</f>
        <v>9.0320941979325914E-2</v>
      </c>
      <c r="I5" s="332">
        <f>+G5/B5</f>
        <v>0.31641064383446654</v>
      </c>
      <c r="J5" s="169"/>
      <c r="K5" s="169"/>
      <c r="L5" s="169"/>
      <c r="M5" s="169"/>
      <c r="N5" s="169"/>
      <c r="O5" s="169"/>
    </row>
    <row r="6" spans="1:16" ht="15" customHeight="1" x14ac:dyDescent="0.35">
      <c r="A6" s="167">
        <v>2012</v>
      </c>
      <c r="B6" s="64">
        <v>18831</v>
      </c>
      <c r="C6" s="64">
        <v>5972</v>
      </c>
      <c r="D6" s="66">
        <v>3.3401568285289215E-2</v>
      </c>
      <c r="E6" s="64">
        <v>2363</v>
      </c>
      <c r="F6" s="66">
        <f t="shared" ref="D6:F14" si="0">+E6/E$14</f>
        <v>7.9101529809526991E-2</v>
      </c>
      <c r="G6" s="64">
        <f t="shared" ref="G6:G14" si="1">+C6+E6</f>
        <v>8335</v>
      </c>
      <c r="H6" s="66">
        <f t="shared" ref="H6" si="2">+G6/G$14</f>
        <v>3.9944025648521328E-2</v>
      </c>
      <c r="I6" s="333">
        <f t="shared" ref="I6:I14" si="3">+G6/B6</f>
        <v>0.44262120970739738</v>
      </c>
      <c r="J6" s="169"/>
      <c r="K6" s="169"/>
      <c r="L6" s="169"/>
      <c r="M6" s="169"/>
      <c r="N6" s="169"/>
      <c r="O6" s="169"/>
    </row>
    <row r="7" spans="1:16" ht="15" customHeight="1" x14ac:dyDescent="0.35">
      <c r="A7" s="167">
        <v>2013</v>
      </c>
      <c r="B7" s="64">
        <v>24827</v>
      </c>
      <c r="C7" s="64">
        <v>8986</v>
      </c>
      <c r="D7" s="66">
        <v>5.0258957235701424E-2</v>
      </c>
      <c r="E7" s="64">
        <v>2889</v>
      </c>
      <c r="F7" s="66">
        <f t="shared" si="0"/>
        <v>9.6709403139959155E-2</v>
      </c>
      <c r="G7" s="64">
        <f t="shared" si="1"/>
        <v>11875</v>
      </c>
      <c r="H7" s="66">
        <f t="shared" ref="H7" si="4">+G7/G$14</f>
        <v>5.6908854778187253E-2</v>
      </c>
      <c r="I7" s="333">
        <f t="shared" si="3"/>
        <v>0.47830990453941274</v>
      </c>
      <c r="J7" s="34"/>
      <c r="K7" s="34"/>
      <c r="L7" s="34"/>
      <c r="M7" s="34"/>
      <c r="N7" s="34"/>
      <c r="O7" s="34"/>
    </row>
    <row r="8" spans="1:16" ht="15" customHeight="1" x14ac:dyDescent="0.35">
      <c r="A8" s="167">
        <v>2014</v>
      </c>
      <c r="B8" s="64">
        <v>33079</v>
      </c>
      <c r="C8" s="64">
        <v>13956</v>
      </c>
      <c r="D8" s="66">
        <v>7.8056310614450147E-2</v>
      </c>
      <c r="E8" s="64">
        <v>3472</v>
      </c>
      <c r="F8" s="66">
        <f t="shared" si="0"/>
        <v>0.11622535399859404</v>
      </c>
      <c r="G8" s="64">
        <f t="shared" si="1"/>
        <v>17428</v>
      </c>
      <c r="H8" s="66">
        <f t="shared" ref="H8" si="5">+G8/G$14</f>
        <v>8.3520633353620838E-2</v>
      </c>
      <c r="I8" s="333">
        <f t="shared" si="3"/>
        <v>0.52685994135251968</v>
      </c>
      <c r="J8" s="34"/>
      <c r="K8" s="34"/>
      <c r="L8" s="34"/>
      <c r="M8" s="34"/>
      <c r="N8" s="34"/>
      <c r="O8" s="34"/>
    </row>
    <row r="9" spans="1:16" ht="15" customHeight="1" x14ac:dyDescent="0.35">
      <c r="A9" s="167">
        <v>2015</v>
      </c>
      <c r="B9" s="64">
        <v>46022</v>
      </c>
      <c r="C9" s="64">
        <v>21253</v>
      </c>
      <c r="D9" s="66">
        <v>0.11886864212445608</v>
      </c>
      <c r="E9" s="64">
        <v>3997</v>
      </c>
      <c r="F9" s="66">
        <f t="shared" si="0"/>
        <v>0.13379975228467178</v>
      </c>
      <c r="G9" s="64">
        <f t="shared" si="1"/>
        <v>25250</v>
      </c>
      <c r="H9" s="66">
        <f t="shared" ref="H9" si="6">+G9/G$14</f>
        <v>0.12100619647572448</v>
      </c>
      <c r="I9" s="333">
        <f t="shared" si="3"/>
        <v>0.54865064534353136</v>
      </c>
      <c r="J9" s="34"/>
      <c r="K9" s="34"/>
      <c r="L9" s="34"/>
      <c r="M9" s="34"/>
      <c r="N9" s="34"/>
      <c r="O9" s="34"/>
    </row>
    <row r="10" spans="1:16" ht="15" customHeight="1" x14ac:dyDescent="0.35">
      <c r="A10" s="167">
        <v>2016</v>
      </c>
      <c r="B10" s="64">
        <v>65397</v>
      </c>
      <c r="C10" s="64">
        <v>31263</v>
      </c>
      <c r="D10" s="66">
        <v>0.17485486090137253</v>
      </c>
      <c r="E10" s="64">
        <v>4217</v>
      </c>
      <c r="F10" s="66">
        <f t="shared" si="0"/>
        <v>0.1411642620426472</v>
      </c>
      <c r="G10" s="64">
        <f t="shared" si="1"/>
        <v>35480</v>
      </c>
      <c r="H10" s="66">
        <f t="shared" ref="H10" si="7">+G10/G$14</f>
        <v>0.17003167726569127</v>
      </c>
      <c r="I10" s="333">
        <f t="shared" si="3"/>
        <v>0.54253253207333674</v>
      </c>
      <c r="J10" s="34"/>
      <c r="K10" s="34"/>
      <c r="L10" s="34"/>
      <c r="M10" s="34"/>
      <c r="N10" s="34"/>
      <c r="O10" s="34"/>
      <c r="P10" s="55"/>
    </row>
    <row r="11" spans="1:16" ht="15" customHeight="1" x14ac:dyDescent="0.35">
      <c r="A11" s="167">
        <v>2017</v>
      </c>
      <c r="B11" s="64">
        <v>97051</v>
      </c>
      <c r="C11" s="64">
        <v>41367</v>
      </c>
      <c r="D11" s="66">
        <v>0.23136682439008022</v>
      </c>
      <c r="E11" s="64">
        <v>3610</v>
      </c>
      <c r="F11" s="66">
        <f t="shared" si="0"/>
        <v>0.1208449101195059</v>
      </c>
      <c r="G11" s="64">
        <f t="shared" si="1"/>
        <v>44977</v>
      </c>
      <c r="H11" s="66">
        <f t="shared" ref="H11" si="8">+G11/G$14</f>
        <v>0.21554438411440238</v>
      </c>
      <c r="I11" s="333">
        <f t="shared" si="3"/>
        <v>0.46343674975013138</v>
      </c>
      <c r="J11" s="34"/>
      <c r="K11" s="34"/>
      <c r="L11" s="34"/>
      <c r="M11" s="34"/>
      <c r="N11" s="34"/>
      <c r="O11" s="34"/>
      <c r="P11" s="55"/>
    </row>
    <row r="12" spans="1:16" ht="15" customHeight="1" x14ac:dyDescent="0.35">
      <c r="A12" s="167">
        <v>2018</v>
      </c>
      <c r="B12" s="64">
        <v>154640</v>
      </c>
      <c r="C12" s="64">
        <v>36605</v>
      </c>
      <c r="D12" s="66">
        <v>0.20473282101189078</v>
      </c>
      <c r="E12" s="64">
        <v>1310</v>
      </c>
      <c r="F12" s="66">
        <f t="shared" si="0"/>
        <v>4.3852308104308235E-2</v>
      </c>
      <c r="G12" s="64">
        <f t="shared" si="1"/>
        <v>37915</v>
      </c>
      <c r="H12" s="66">
        <f t="shared" ref="H12" si="9">+G12/G$14</f>
        <v>0.18170098769810272</v>
      </c>
      <c r="I12" s="333">
        <f t="shared" si="3"/>
        <v>0.24518235902741853</v>
      </c>
      <c r="J12" s="34"/>
      <c r="K12" s="34"/>
      <c r="L12" s="34"/>
      <c r="M12" s="34"/>
      <c r="N12" s="34"/>
      <c r="O12" s="34"/>
      <c r="P12" s="55"/>
    </row>
    <row r="13" spans="1:16" ht="16" thickBot="1" x14ac:dyDescent="0.4">
      <c r="A13" s="168">
        <v>2019</v>
      </c>
      <c r="B13" s="71">
        <v>533277</v>
      </c>
      <c r="C13" s="71">
        <v>8488</v>
      </c>
      <c r="D13" s="73">
        <v>4.7473628868977706E-2</v>
      </c>
      <c r="E13" s="71">
        <v>72</v>
      </c>
      <c r="F13" s="73">
        <f t="shared" si="0"/>
        <v>2.4102031935192315E-3</v>
      </c>
      <c r="G13" s="71">
        <f t="shared" si="1"/>
        <v>8560</v>
      </c>
      <c r="H13" s="73">
        <f t="shared" ref="H13" si="10">+G13/G$14</f>
        <v>4.1022298686423826E-2</v>
      </c>
      <c r="I13" s="334">
        <f t="shared" si="3"/>
        <v>1.6051695460332999E-2</v>
      </c>
      <c r="J13" s="34"/>
      <c r="K13" s="34"/>
      <c r="L13" s="34"/>
      <c r="M13" s="34"/>
      <c r="N13" s="34"/>
      <c r="O13" s="34"/>
      <c r="P13" s="55"/>
    </row>
    <row r="14" spans="1:16" ht="16" thickBot="1" x14ac:dyDescent="0.4">
      <c r="A14" s="335" t="s">
        <v>137</v>
      </c>
      <c r="B14" s="336">
        <v>1032689</v>
      </c>
      <c r="C14" s="336">
        <v>178794</v>
      </c>
      <c r="D14" s="337">
        <f t="shared" si="0"/>
        <v>1</v>
      </c>
      <c r="E14" s="336">
        <v>29873</v>
      </c>
      <c r="F14" s="337">
        <f t="shared" si="0"/>
        <v>1</v>
      </c>
      <c r="G14" s="336">
        <f t="shared" si="1"/>
        <v>208667</v>
      </c>
      <c r="H14" s="337">
        <f t="shared" ref="H14" si="11">+G14/G$14</f>
        <v>1</v>
      </c>
      <c r="I14" s="338">
        <f t="shared" si="3"/>
        <v>0.2020618017621956</v>
      </c>
      <c r="J14" s="34"/>
      <c r="K14" s="34"/>
      <c r="L14" s="34"/>
      <c r="M14" s="34"/>
      <c r="N14" s="34"/>
      <c r="O14" s="34"/>
      <c r="P14" s="55"/>
    </row>
    <row r="15" spans="1:16" x14ac:dyDescent="0.35">
      <c r="J15" s="34"/>
      <c r="K15" s="34"/>
      <c r="L15" s="34"/>
      <c r="M15" s="34"/>
      <c r="N15" s="34"/>
      <c r="O15" s="34"/>
      <c r="P15" s="55"/>
    </row>
  </sheetData>
  <mergeCells count="10">
    <mergeCell ref="A1:I1"/>
    <mergeCell ref="F3:F4"/>
    <mergeCell ref="H3:H4"/>
    <mergeCell ref="G3:G4"/>
    <mergeCell ref="A2:A4"/>
    <mergeCell ref="B2:B4"/>
    <mergeCell ref="C2:I2"/>
    <mergeCell ref="C3:C4"/>
    <mergeCell ref="D3:D4"/>
    <mergeCell ref="E3:E4"/>
  </mergeCells>
  <printOptions horizontalCentered="1"/>
  <pageMargins left="0" right="0"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workbookViewId="0">
      <selection sqref="A1:K1"/>
    </sheetView>
  </sheetViews>
  <sheetFormatPr defaultColWidth="9.1796875" defaultRowHeight="15.5" x14ac:dyDescent="0.35"/>
  <cols>
    <col min="1" max="10" width="15.7265625" style="8" customWidth="1"/>
    <col min="11" max="13" width="13.1796875" style="8" customWidth="1"/>
    <col min="14" max="16384" width="9.1796875" style="8"/>
  </cols>
  <sheetData>
    <row r="1" spans="1:11" ht="34.5" customHeight="1" thickBot="1" x14ac:dyDescent="0.4">
      <c r="A1" s="244" t="s">
        <v>275</v>
      </c>
      <c r="B1" s="244"/>
      <c r="C1" s="244"/>
      <c r="D1" s="244"/>
      <c r="E1" s="244"/>
      <c r="F1" s="244"/>
      <c r="G1" s="244"/>
      <c r="H1" s="244"/>
      <c r="I1" s="244"/>
      <c r="J1" s="244"/>
      <c r="K1" s="244"/>
    </row>
    <row r="2" spans="1:11" ht="59.25" customHeight="1" thickBot="1" x14ac:dyDescent="0.4">
      <c r="A2" s="224" t="s">
        <v>151</v>
      </c>
      <c r="B2" s="224" t="s">
        <v>152</v>
      </c>
      <c r="C2" s="226" t="s">
        <v>261</v>
      </c>
      <c r="D2" s="227"/>
      <c r="E2" s="227"/>
      <c r="F2" s="227"/>
      <c r="G2" s="227"/>
      <c r="H2" s="227"/>
      <c r="I2" s="227"/>
      <c r="J2" s="227"/>
      <c r="K2" s="228"/>
    </row>
    <row r="3" spans="1:11" x14ac:dyDescent="0.35">
      <c r="A3" s="225"/>
      <c r="B3" s="225"/>
      <c r="C3" s="13" t="s">
        <v>141</v>
      </c>
      <c r="D3" s="245" t="s">
        <v>154</v>
      </c>
      <c r="E3" s="13" t="s">
        <v>157</v>
      </c>
      <c r="F3" s="245" t="s">
        <v>154</v>
      </c>
      <c r="G3" s="13" t="s">
        <v>144</v>
      </c>
      <c r="H3" s="245" t="s">
        <v>154</v>
      </c>
      <c r="I3" s="13" t="s">
        <v>137</v>
      </c>
      <c r="J3" s="245" t="s">
        <v>154</v>
      </c>
      <c r="K3" s="15" t="s">
        <v>155</v>
      </c>
    </row>
    <row r="4" spans="1:11" ht="16" thickBot="1" x14ac:dyDescent="0.4">
      <c r="A4" s="225"/>
      <c r="B4" s="225"/>
      <c r="C4" s="13"/>
      <c r="D4" s="246"/>
      <c r="E4" s="13" t="s">
        <v>158</v>
      </c>
      <c r="F4" s="246"/>
      <c r="G4" s="13"/>
      <c r="H4" s="246"/>
      <c r="I4" s="13"/>
      <c r="J4" s="246"/>
      <c r="K4" s="15" t="s">
        <v>159</v>
      </c>
    </row>
    <row r="5" spans="1:11" ht="31" x14ac:dyDescent="0.35">
      <c r="A5" s="172" t="str">
        <f>+'Tabella 2'!A5</f>
        <v>2011 e precedenti</v>
      </c>
      <c r="B5" s="68">
        <v>59565</v>
      </c>
      <c r="C5" s="68">
        <v>2640</v>
      </c>
      <c r="D5" s="152">
        <f>+C5/$C$14</f>
        <v>0.41581351393920302</v>
      </c>
      <c r="E5" s="68">
        <v>3229</v>
      </c>
      <c r="F5" s="152">
        <f>+E5/E$14</f>
        <v>0.77322796934865901</v>
      </c>
      <c r="G5" s="68">
        <v>258</v>
      </c>
      <c r="H5" s="152">
        <f>+G5/G$14</f>
        <v>0.77245508982035926</v>
      </c>
      <c r="I5" s="69">
        <f>+C5+E5+G5</f>
        <v>6127</v>
      </c>
      <c r="J5" s="152">
        <f>+I5/I$14</f>
        <v>0.56423243392577582</v>
      </c>
      <c r="K5" s="153">
        <f>+I5/B5</f>
        <v>0.10286241920590951</v>
      </c>
    </row>
    <row r="6" spans="1:11" x14ac:dyDescent="0.35">
      <c r="A6" s="173">
        <f>+'Tabella 2'!A6</f>
        <v>2012</v>
      </c>
      <c r="B6" s="64">
        <v>18831</v>
      </c>
      <c r="C6" s="64">
        <v>753</v>
      </c>
      <c r="D6" s="87">
        <f t="shared" ref="D6:D13" si="0">+C6/$C$14</f>
        <v>0.11860135454402268</v>
      </c>
      <c r="E6" s="64">
        <v>334</v>
      </c>
      <c r="F6" s="87">
        <f t="shared" ref="F6:H14" si="1">+E6/E$14</f>
        <v>7.9980842911877389E-2</v>
      </c>
      <c r="G6" s="64">
        <v>31</v>
      </c>
      <c r="H6" s="87">
        <f t="shared" si="1"/>
        <v>9.2814371257485026E-2</v>
      </c>
      <c r="I6" s="65">
        <f t="shared" ref="I6:I13" si="2">+C6+E6+G6</f>
        <v>1118</v>
      </c>
      <c r="J6" s="87">
        <f t="shared" ref="J6" si="3">+I6/I$14</f>
        <v>0.10295607330325075</v>
      </c>
      <c r="K6" s="117">
        <f>+I6/B6</f>
        <v>5.937018745685306E-2</v>
      </c>
    </row>
    <row r="7" spans="1:11" x14ac:dyDescent="0.35">
      <c r="A7" s="173">
        <f>+'Tabella 2'!A7</f>
        <v>2013</v>
      </c>
      <c r="B7" s="64">
        <v>24827</v>
      </c>
      <c r="C7" s="64">
        <v>901</v>
      </c>
      <c r="D7" s="87">
        <f t="shared" si="0"/>
        <v>0.14191211214364466</v>
      </c>
      <c r="E7" s="64">
        <v>241</v>
      </c>
      <c r="F7" s="87">
        <f t="shared" si="1"/>
        <v>5.771072796934866E-2</v>
      </c>
      <c r="G7" s="64">
        <v>20</v>
      </c>
      <c r="H7" s="87">
        <f t="shared" si="1"/>
        <v>5.9880239520958084E-2</v>
      </c>
      <c r="I7" s="65">
        <f t="shared" si="2"/>
        <v>1162</v>
      </c>
      <c r="J7" s="87">
        <f t="shared" ref="J7" si="4">+I7/I$14</f>
        <v>0.1070080117874574</v>
      </c>
      <c r="K7" s="117">
        <f t="shared" ref="K7:K12" si="5">+I7/B7</f>
        <v>4.6803882869456637E-2</v>
      </c>
    </row>
    <row r="8" spans="1:11" x14ac:dyDescent="0.35">
      <c r="A8" s="173">
        <f>+'Tabella 2'!A8</f>
        <v>2014</v>
      </c>
      <c r="B8" s="64">
        <v>33079</v>
      </c>
      <c r="C8" s="64">
        <v>785</v>
      </c>
      <c r="D8" s="87">
        <f t="shared" si="0"/>
        <v>0.12364151834934635</v>
      </c>
      <c r="E8" s="64">
        <v>191</v>
      </c>
      <c r="F8" s="87">
        <f t="shared" si="1"/>
        <v>4.5737547892720304E-2</v>
      </c>
      <c r="G8" s="64">
        <v>11</v>
      </c>
      <c r="H8" s="87">
        <f t="shared" si="1"/>
        <v>3.2934131736526949E-2</v>
      </c>
      <c r="I8" s="65">
        <f t="shared" si="2"/>
        <v>987</v>
      </c>
      <c r="J8" s="87">
        <f t="shared" ref="J8" si="6">+I8/I$14</f>
        <v>9.0892347361635512E-2</v>
      </c>
      <c r="K8" s="117">
        <f t="shared" si="5"/>
        <v>2.9837661356147405E-2</v>
      </c>
    </row>
    <row r="9" spans="1:11" x14ac:dyDescent="0.35">
      <c r="A9" s="173">
        <f>+'Tabella 2'!A9</f>
        <v>2015</v>
      </c>
      <c r="B9" s="64">
        <v>46022</v>
      </c>
      <c r="C9" s="64">
        <v>674</v>
      </c>
      <c r="D9" s="87">
        <f t="shared" si="0"/>
        <v>0.10615845014962987</v>
      </c>
      <c r="E9" s="64">
        <v>92</v>
      </c>
      <c r="F9" s="87">
        <f t="shared" si="1"/>
        <v>2.2030651340996167E-2</v>
      </c>
      <c r="G9" s="64">
        <v>6</v>
      </c>
      <c r="H9" s="87">
        <f t="shared" si="1"/>
        <v>1.7964071856287425E-2</v>
      </c>
      <c r="I9" s="65">
        <f t="shared" si="2"/>
        <v>772</v>
      </c>
      <c r="J9" s="87">
        <f t="shared" ref="J9" si="7">+I9/I$14</f>
        <v>7.1093102495625754E-2</v>
      </c>
      <c r="K9" s="117">
        <f t="shared" si="5"/>
        <v>1.6774586067532918E-2</v>
      </c>
    </row>
    <row r="10" spans="1:11" x14ac:dyDescent="0.35">
      <c r="A10" s="173">
        <f>+'Tabella 2'!A10</f>
        <v>2016</v>
      </c>
      <c r="B10" s="64">
        <v>65397</v>
      </c>
      <c r="C10" s="64">
        <v>410</v>
      </c>
      <c r="D10" s="87">
        <f t="shared" si="0"/>
        <v>6.4577098755709564E-2</v>
      </c>
      <c r="E10" s="64">
        <v>54</v>
      </c>
      <c r="F10" s="87">
        <f t="shared" si="1"/>
        <v>1.2931034482758621E-2</v>
      </c>
      <c r="G10" s="64">
        <v>1</v>
      </c>
      <c r="H10" s="87">
        <f t="shared" si="1"/>
        <v>2.9940119760479044E-3</v>
      </c>
      <c r="I10" s="65">
        <f t="shared" si="2"/>
        <v>465</v>
      </c>
      <c r="J10" s="87">
        <f t="shared" ref="J10" si="8">+I10/I$14</f>
        <v>4.2821622617183905E-2</v>
      </c>
      <c r="K10" s="117">
        <f t="shared" si="5"/>
        <v>7.1104179090783984E-3</v>
      </c>
    </row>
    <row r="11" spans="1:11" x14ac:dyDescent="0.35">
      <c r="A11" s="173">
        <f>+'Tabella 2'!A11</f>
        <v>2017</v>
      </c>
      <c r="B11" s="64">
        <v>97051</v>
      </c>
      <c r="C11" s="64">
        <v>159</v>
      </c>
      <c r="D11" s="87">
        <f t="shared" si="0"/>
        <v>2.5043313907702001E-2</v>
      </c>
      <c r="E11" s="64">
        <v>30</v>
      </c>
      <c r="F11" s="87">
        <f t="shared" si="1"/>
        <v>7.1839080459770114E-3</v>
      </c>
      <c r="G11" s="64">
        <v>3</v>
      </c>
      <c r="H11" s="87">
        <f t="shared" si="1"/>
        <v>8.9820359281437123E-3</v>
      </c>
      <c r="I11" s="65">
        <f t="shared" si="2"/>
        <v>192</v>
      </c>
      <c r="J11" s="87">
        <f t="shared" ref="J11" si="9">+I11/I$14</f>
        <v>1.7681186112901742E-2</v>
      </c>
      <c r="K11" s="117">
        <f t="shared" si="5"/>
        <v>1.9783412844792945E-3</v>
      </c>
    </row>
    <row r="12" spans="1:11" x14ac:dyDescent="0.35">
      <c r="A12" s="173">
        <f>+'Tabella 2'!A12</f>
        <v>2018</v>
      </c>
      <c r="B12" s="64">
        <v>154640</v>
      </c>
      <c r="C12" s="64">
        <v>27</v>
      </c>
      <c r="D12" s="87">
        <f t="shared" si="0"/>
        <v>4.2526382107418489E-3</v>
      </c>
      <c r="E12" s="64">
        <v>5</v>
      </c>
      <c r="F12" s="87">
        <f t="shared" si="1"/>
        <v>1.1973180076628352E-3</v>
      </c>
      <c r="G12" s="64">
        <v>4</v>
      </c>
      <c r="H12" s="87">
        <f t="shared" si="1"/>
        <v>1.1976047904191617E-2</v>
      </c>
      <c r="I12" s="65">
        <f t="shared" si="2"/>
        <v>36</v>
      </c>
      <c r="J12" s="87">
        <f t="shared" ref="J12" si="10">+I12/I$14</f>
        <v>3.3152223961690763E-3</v>
      </c>
      <c r="K12" s="117">
        <f t="shared" si="5"/>
        <v>2.3279875840662184E-4</v>
      </c>
    </row>
    <row r="13" spans="1:11" ht="16" thickBot="1" x14ac:dyDescent="0.4">
      <c r="A13" s="173">
        <f>+'Tabella 2'!A13</f>
        <v>2019</v>
      </c>
      <c r="B13" s="71">
        <v>533277</v>
      </c>
      <c r="C13" s="71">
        <v>0</v>
      </c>
      <c r="D13" s="154">
        <f t="shared" si="0"/>
        <v>0</v>
      </c>
      <c r="E13" s="71">
        <v>0</v>
      </c>
      <c r="F13" s="154">
        <f t="shared" si="1"/>
        <v>0</v>
      </c>
      <c r="G13" s="71">
        <v>0</v>
      </c>
      <c r="H13" s="154">
        <f t="shared" si="1"/>
        <v>0</v>
      </c>
      <c r="I13" s="72">
        <f t="shared" si="2"/>
        <v>0</v>
      </c>
      <c r="J13" s="154">
        <f t="shared" ref="J13" si="11">+I13/I$14</f>
        <v>0</v>
      </c>
      <c r="K13" s="155">
        <f>+I13/B13</f>
        <v>0</v>
      </c>
    </row>
    <row r="14" spans="1:11" ht="16" thickBot="1" x14ac:dyDescent="0.4">
      <c r="A14" s="16" t="s">
        <v>137</v>
      </c>
      <c r="B14" s="17">
        <v>1032689</v>
      </c>
      <c r="C14" s="17">
        <v>6349</v>
      </c>
      <c r="D14" s="156">
        <f t="shared" ref="D14:I14" si="12">SUM(D5:D13)</f>
        <v>1</v>
      </c>
      <c r="E14" s="17">
        <v>4176</v>
      </c>
      <c r="F14" s="156">
        <f t="shared" si="1"/>
        <v>1</v>
      </c>
      <c r="G14" s="17">
        <v>334</v>
      </c>
      <c r="H14" s="156">
        <f t="shared" si="1"/>
        <v>1</v>
      </c>
      <c r="I14" s="82">
        <f t="shared" si="12"/>
        <v>10859</v>
      </c>
      <c r="J14" s="156">
        <f t="shared" ref="J14" si="13">+I14/I$14</f>
        <v>1</v>
      </c>
      <c r="K14" s="157">
        <v>1.1599999999999999E-2</v>
      </c>
    </row>
    <row r="15" spans="1:11" x14ac:dyDescent="0.35">
      <c r="A15" s="18"/>
    </row>
  </sheetData>
  <mergeCells count="8">
    <mergeCell ref="A1:K1"/>
    <mergeCell ref="A2:A4"/>
    <mergeCell ref="B2:B4"/>
    <mergeCell ref="C2:K2"/>
    <mergeCell ref="D3:D4"/>
    <mergeCell ref="F3:F4"/>
    <mergeCell ref="H3:H4"/>
    <mergeCell ref="J3:J4"/>
  </mergeCells>
  <printOptions horizontalCentered="1"/>
  <pageMargins left="0" right="0"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selection activeCell="A5" sqref="A5"/>
    </sheetView>
  </sheetViews>
  <sheetFormatPr defaultColWidth="9.1796875" defaultRowHeight="15.5" x14ac:dyDescent="0.35"/>
  <cols>
    <col min="1" max="5" width="21.7265625" style="1" customWidth="1"/>
    <col min="6" max="7" width="21.7265625" style="55" customWidth="1"/>
    <col min="8" max="9" width="21.7265625" style="1" customWidth="1"/>
    <col min="10" max="11" width="14.26953125" style="1" bestFit="1" customWidth="1"/>
    <col min="12" max="12" width="9.1796875" style="1"/>
    <col min="13" max="13" width="10.7265625" style="1" bestFit="1" customWidth="1"/>
    <col min="14" max="16384" width="9.1796875" style="1"/>
  </cols>
  <sheetData>
    <row r="1" spans="1:20" ht="34.5" customHeight="1" thickBot="1" x14ac:dyDescent="0.4">
      <c r="A1" s="348" t="s">
        <v>277</v>
      </c>
      <c r="B1" s="349"/>
      <c r="C1" s="349"/>
      <c r="D1" s="349"/>
      <c r="E1" s="349"/>
      <c r="F1" s="349"/>
      <c r="G1" s="349"/>
      <c r="H1" s="349"/>
      <c r="I1" s="350"/>
    </row>
    <row r="2" spans="1:20" ht="16" thickBot="1" x14ac:dyDescent="0.4">
      <c r="A2" s="234" t="s">
        <v>151</v>
      </c>
      <c r="B2" s="339" t="s">
        <v>262</v>
      </c>
      <c r="C2" s="238"/>
      <c r="D2" s="238"/>
      <c r="E2" s="238"/>
      <c r="F2" s="238"/>
      <c r="G2" s="340"/>
      <c r="H2" s="341" t="s">
        <v>160</v>
      </c>
      <c r="I2" s="342"/>
    </row>
    <row r="3" spans="1:20" x14ac:dyDescent="0.35">
      <c r="A3" s="343"/>
      <c r="B3" s="91" t="s">
        <v>161</v>
      </c>
      <c r="C3" s="248" t="s">
        <v>162</v>
      </c>
      <c r="D3" s="92" t="s">
        <v>161</v>
      </c>
      <c r="E3" s="92" t="s">
        <v>141</v>
      </c>
      <c r="F3" s="92" t="s">
        <v>258</v>
      </c>
      <c r="G3" s="92" t="s">
        <v>258</v>
      </c>
      <c r="H3" s="250" t="s">
        <v>161</v>
      </c>
      <c r="I3" s="236" t="s">
        <v>163</v>
      </c>
    </row>
    <row r="4" spans="1:20" ht="26" customHeight="1" thickBot="1" x14ac:dyDescent="0.4">
      <c r="A4" s="343"/>
      <c r="B4" s="93" t="s">
        <v>11</v>
      </c>
      <c r="C4" s="249"/>
      <c r="D4" s="94" t="s">
        <v>164</v>
      </c>
      <c r="E4" s="94" t="s">
        <v>165</v>
      </c>
      <c r="F4" s="94" t="s">
        <v>11</v>
      </c>
      <c r="G4" s="94" t="s">
        <v>189</v>
      </c>
      <c r="H4" s="251"/>
      <c r="I4" s="252"/>
      <c r="K4" s="55"/>
      <c r="L4" s="55"/>
      <c r="M4" s="55"/>
      <c r="N4" s="55"/>
      <c r="O4" s="55"/>
      <c r="P4" s="55"/>
      <c r="Q4" s="55"/>
      <c r="R4" s="55"/>
      <c r="S4" s="55"/>
      <c r="T4" s="55"/>
    </row>
    <row r="5" spans="1:20" ht="15.5" customHeight="1" x14ac:dyDescent="0.35">
      <c r="A5" s="344" t="str">
        <f>+'Tabella 2'!A5</f>
        <v>2011 e precedenti</v>
      </c>
      <c r="B5" s="88">
        <v>10904</v>
      </c>
      <c r="C5" s="88">
        <v>7943</v>
      </c>
      <c r="D5" s="89">
        <v>151722296</v>
      </c>
      <c r="E5" s="89">
        <v>749615339</v>
      </c>
      <c r="F5" s="89">
        <f t="shared" ref="F5:F15" si="0">+B5+C5</f>
        <v>18847</v>
      </c>
      <c r="G5" s="89">
        <f>+D5+E5</f>
        <v>901337635</v>
      </c>
      <c r="H5" s="90">
        <f>+D5/$D$14</f>
        <v>8.4901028951436128E-2</v>
      </c>
      <c r="I5" s="345">
        <f>+E5/$E$14</f>
        <v>0.26192606150568465</v>
      </c>
      <c r="K5" s="55"/>
      <c r="L5" s="55"/>
      <c r="M5" s="55"/>
      <c r="N5" s="55"/>
      <c r="O5" s="55"/>
      <c r="P5" s="55"/>
      <c r="Q5" s="55"/>
      <c r="R5" s="55"/>
      <c r="S5" s="55"/>
      <c r="T5" s="55"/>
    </row>
    <row r="6" spans="1:20" x14ac:dyDescent="0.35">
      <c r="A6" s="346">
        <f>+'Tabella 2'!A6</f>
        <v>2012</v>
      </c>
      <c r="B6" s="88">
        <v>5972</v>
      </c>
      <c r="C6" s="88">
        <v>2363</v>
      </c>
      <c r="D6" s="86">
        <v>81562087</v>
      </c>
      <c r="E6" s="86">
        <v>243324470</v>
      </c>
      <c r="F6" s="89">
        <f t="shared" si="0"/>
        <v>8335</v>
      </c>
      <c r="G6" s="89">
        <f t="shared" ref="G6:G13" si="1">+D6+E6</f>
        <v>324886557</v>
      </c>
      <c r="H6" s="87">
        <f t="shared" ref="H6:H13" si="2">+D6/$D$14</f>
        <v>4.5640655937124443E-2</v>
      </c>
      <c r="I6" s="159">
        <f t="shared" ref="I6:I14" si="3">+E6/$E$14</f>
        <v>8.5020965793041386E-2</v>
      </c>
      <c r="K6" s="55"/>
      <c r="L6" s="55"/>
      <c r="M6" s="55"/>
      <c r="N6" s="55"/>
      <c r="O6" s="55"/>
      <c r="P6" s="55"/>
      <c r="Q6" s="55"/>
      <c r="R6" s="55"/>
      <c r="S6" s="55"/>
      <c r="T6" s="55"/>
    </row>
    <row r="7" spans="1:20" x14ac:dyDescent="0.35">
      <c r="A7" s="346">
        <f>+'Tabella 2'!A7</f>
        <v>2013</v>
      </c>
      <c r="B7" s="88">
        <v>8986</v>
      </c>
      <c r="C7" s="88">
        <v>2889</v>
      </c>
      <c r="D7" s="86">
        <v>138990743</v>
      </c>
      <c r="E7" s="86">
        <v>312627619</v>
      </c>
      <c r="F7" s="89">
        <f t="shared" si="0"/>
        <v>11875</v>
      </c>
      <c r="G7" s="89">
        <f t="shared" si="1"/>
        <v>451618362</v>
      </c>
      <c r="H7" s="87">
        <f t="shared" si="2"/>
        <v>7.7776684156062453E-2</v>
      </c>
      <c r="I7" s="159">
        <f t="shared" si="3"/>
        <v>0.10923645328790391</v>
      </c>
      <c r="K7" s="55"/>
      <c r="L7" s="55"/>
      <c r="M7" s="55"/>
      <c r="N7" s="55"/>
      <c r="O7" s="55"/>
      <c r="P7" s="55"/>
      <c r="Q7" s="55"/>
      <c r="R7" s="55"/>
      <c r="S7" s="55"/>
      <c r="T7" s="55"/>
    </row>
    <row r="8" spans="1:20" x14ac:dyDescent="0.35">
      <c r="A8" s="346">
        <f>+'Tabella 2'!A8</f>
        <v>2014</v>
      </c>
      <c r="B8" s="88">
        <v>13956</v>
      </c>
      <c r="C8" s="88">
        <v>3472</v>
      </c>
      <c r="D8" s="86">
        <v>190185452</v>
      </c>
      <c r="E8" s="86">
        <v>371274707</v>
      </c>
      <c r="F8" s="89">
        <f t="shared" si="0"/>
        <v>17428</v>
      </c>
      <c r="G8" s="89">
        <f t="shared" si="1"/>
        <v>561460159</v>
      </c>
      <c r="H8" s="87">
        <f t="shared" si="2"/>
        <v>0.10642430936053042</v>
      </c>
      <c r="I8" s="159">
        <f t="shared" si="3"/>
        <v>0.12972856434730326</v>
      </c>
      <c r="J8" s="31"/>
      <c r="K8" s="55"/>
      <c r="L8" s="55"/>
      <c r="M8" s="55"/>
      <c r="N8" s="55"/>
      <c r="O8" s="55"/>
      <c r="P8" s="55"/>
      <c r="Q8" s="55"/>
      <c r="R8" s="55"/>
      <c r="S8" s="55"/>
      <c r="T8" s="55"/>
    </row>
    <row r="9" spans="1:20" x14ac:dyDescent="0.35">
      <c r="A9" s="346">
        <f>+'Tabella 2'!A9</f>
        <v>2015</v>
      </c>
      <c r="B9" s="88">
        <v>21253</v>
      </c>
      <c r="C9" s="88">
        <v>3997</v>
      </c>
      <c r="D9" s="86">
        <v>256561597</v>
      </c>
      <c r="E9" s="86">
        <v>384845184</v>
      </c>
      <c r="F9" s="89">
        <f t="shared" si="0"/>
        <v>25250</v>
      </c>
      <c r="G9" s="89">
        <f t="shared" si="1"/>
        <v>641406781</v>
      </c>
      <c r="H9" s="87">
        <f t="shared" si="2"/>
        <v>0.1435671891936284</v>
      </c>
      <c r="I9" s="159">
        <f t="shared" si="3"/>
        <v>0.13447027840841785</v>
      </c>
      <c r="J9" s="55"/>
      <c r="K9" s="55"/>
      <c r="L9" s="55"/>
      <c r="M9" s="55"/>
      <c r="N9" s="55"/>
      <c r="O9" s="55"/>
      <c r="P9" s="55"/>
      <c r="Q9" s="55"/>
      <c r="R9" s="55"/>
      <c r="S9" s="55"/>
      <c r="T9" s="55"/>
    </row>
    <row r="10" spans="1:20" x14ac:dyDescent="0.35">
      <c r="A10" s="346">
        <f>+'Tabella 2'!A10</f>
        <v>2016</v>
      </c>
      <c r="B10" s="88">
        <v>31263</v>
      </c>
      <c r="C10" s="88">
        <v>4217</v>
      </c>
      <c r="D10" s="86">
        <v>314667520</v>
      </c>
      <c r="E10" s="86">
        <v>384685595</v>
      </c>
      <c r="F10" s="89">
        <f t="shared" si="0"/>
        <v>35480</v>
      </c>
      <c r="G10" s="89">
        <f t="shared" si="1"/>
        <v>699353115</v>
      </c>
      <c r="H10" s="87">
        <f t="shared" si="2"/>
        <v>0.17608220367029384</v>
      </c>
      <c r="I10" s="159">
        <f t="shared" si="3"/>
        <v>0.13441451578450278</v>
      </c>
      <c r="J10" s="55"/>
      <c r="K10" s="55"/>
      <c r="L10" s="55"/>
      <c r="M10" s="55"/>
      <c r="N10" s="55"/>
      <c r="O10" s="55"/>
      <c r="P10" s="55"/>
      <c r="Q10" s="55"/>
      <c r="R10" s="55"/>
      <c r="S10" s="55"/>
      <c r="T10" s="55"/>
    </row>
    <row r="11" spans="1:20" x14ac:dyDescent="0.35">
      <c r="A11" s="346">
        <f>+'Tabella 2'!A11</f>
        <v>2017</v>
      </c>
      <c r="B11" s="88">
        <v>41367</v>
      </c>
      <c r="C11" s="88">
        <v>3610</v>
      </c>
      <c r="D11" s="86">
        <v>333208876</v>
      </c>
      <c r="E11" s="86">
        <v>298793740</v>
      </c>
      <c r="F11" s="89">
        <f t="shared" si="0"/>
        <v>44977</v>
      </c>
      <c r="G11" s="89">
        <f t="shared" si="1"/>
        <v>632002616</v>
      </c>
      <c r="H11" s="87">
        <f t="shared" si="2"/>
        <v>0.18645760823545335</v>
      </c>
      <c r="I11" s="159">
        <f t="shared" si="3"/>
        <v>0.10440270289180081</v>
      </c>
      <c r="J11" s="55"/>
      <c r="K11" s="55"/>
      <c r="L11" s="55"/>
      <c r="M11" s="55"/>
      <c r="N11" s="55"/>
      <c r="O11" s="55"/>
      <c r="P11" s="55"/>
      <c r="Q11" s="55"/>
      <c r="R11" s="55"/>
      <c r="S11" s="55"/>
      <c r="T11" s="55"/>
    </row>
    <row r="12" spans="1:20" x14ac:dyDescent="0.35">
      <c r="A12" s="346">
        <f>+'Tabella 2'!A12</f>
        <v>2018</v>
      </c>
      <c r="B12" s="88">
        <v>36605</v>
      </c>
      <c r="C12" s="88">
        <v>1310</v>
      </c>
      <c r="D12" s="86">
        <v>264460631</v>
      </c>
      <c r="E12" s="86">
        <v>112592012</v>
      </c>
      <c r="F12" s="89">
        <f t="shared" si="0"/>
        <v>37915</v>
      </c>
      <c r="G12" s="89">
        <f t="shared" si="1"/>
        <v>377052643</v>
      </c>
      <c r="H12" s="87">
        <f t="shared" si="2"/>
        <v>0.14798734451689333</v>
      </c>
      <c r="I12" s="159">
        <f t="shared" si="3"/>
        <v>3.9341220391116871E-2</v>
      </c>
      <c r="J12" s="55"/>
      <c r="K12" s="55"/>
      <c r="L12" s="55"/>
      <c r="M12" s="55"/>
      <c r="N12" s="55"/>
      <c r="O12" s="55"/>
      <c r="P12" s="55"/>
      <c r="Q12" s="55"/>
      <c r="R12" s="55"/>
      <c r="S12" s="55"/>
      <c r="T12" s="55"/>
    </row>
    <row r="13" spans="1:20" ht="16" thickBot="1" x14ac:dyDescent="0.4">
      <c r="A13" s="346">
        <f>+'Tabella 2'!A13</f>
        <v>2019</v>
      </c>
      <c r="B13" s="88">
        <v>8488</v>
      </c>
      <c r="C13" s="88">
        <v>72</v>
      </c>
      <c r="D13" s="174">
        <v>55689764</v>
      </c>
      <c r="E13" s="174">
        <v>4176243</v>
      </c>
      <c r="F13" s="89">
        <f t="shared" si="0"/>
        <v>8560</v>
      </c>
      <c r="G13" s="89">
        <f t="shared" si="1"/>
        <v>59866007</v>
      </c>
      <c r="H13" s="95">
        <f t="shared" si="2"/>
        <v>3.1162975978577635E-2</v>
      </c>
      <c r="I13" s="347">
        <f t="shared" si="3"/>
        <v>1.4592375902285064E-3</v>
      </c>
      <c r="J13" s="55"/>
      <c r="K13" s="55"/>
      <c r="L13" s="55"/>
      <c r="M13" s="55"/>
      <c r="N13" s="55"/>
      <c r="O13" s="55"/>
      <c r="P13" s="55"/>
      <c r="Q13" s="55"/>
      <c r="R13" s="55"/>
      <c r="S13" s="55"/>
      <c r="T13" s="55"/>
    </row>
    <row r="14" spans="1:20" ht="19.5" customHeight="1" thickBot="1" x14ac:dyDescent="0.4">
      <c r="A14" s="24" t="s">
        <v>137</v>
      </c>
      <c r="B14" s="25">
        <f>SUM(B5:B13)</f>
        <v>178794</v>
      </c>
      <c r="C14" s="25">
        <f>SUM(C5:C13)</f>
        <v>29873</v>
      </c>
      <c r="D14" s="36">
        <f>SUM(D5:D13)</f>
        <v>1787048966</v>
      </c>
      <c r="E14" s="25">
        <f>SUM(E5:E13)</f>
        <v>2861934909</v>
      </c>
      <c r="F14" s="25">
        <f t="shared" si="0"/>
        <v>208667</v>
      </c>
      <c r="G14" s="25">
        <f>+D14+E14</f>
        <v>4648983875</v>
      </c>
      <c r="H14" s="28">
        <f>SUM(H5:H13)</f>
        <v>1</v>
      </c>
      <c r="I14" s="28">
        <f t="shared" si="3"/>
        <v>1</v>
      </c>
      <c r="J14" s="55"/>
      <c r="K14" s="55"/>
      <c r="L14" s="55"/>
      <c r="M14" s="55"/>
      <c r="N14" s="55"/>
      <c r="O14" s="55"/>
      <c r="P14" s="55"/>
      <c r="Q14" s="55"/>
      <c r="R14" s="55"/>
      <c r="S14" s="55"/>
      <c r="T14" s="55"/>
    </row>
    <row r="15" spans="1:20" ht="19.5" customHeight="1" thickBot="1" x14ac:dyDescent="0.4">
      <c r="A15" s="19" t="s">
        <v>166</v>
      </c>
      <c r="B15" s="20">
        <v>30823</v>
      </c>
      <c r="C15" s="20">
        <v>18381</v>
      </c>
      <c r="D15" s="20">
        <v>307198321</v>
      </c>
      <c r="E15" s="20">
        <v>1171474958</v>
      </c>
      <c r="F15" s="25">
        <f t="shared" si="0"/>
        <v>49204</v>
      </c>
      <c r="G15" s="25">
        <f>+D15+E15</f>
        <v>1478673279</v>
      </c>
      <c r="H15" s="22"/>
      <c r="J15" s="55"/>
      <c r="K15" s="55"/>
      <c r="L15" s="55"/>
      <c r="M15" s="55"/>
      <c r="N15" s="55"/>
      <c r="O15" s="55"/>
      <c r="P15" s="55"/>
      <c r="Q15" s="55"/>
      <c r="R15" s="55"/>
      <c r="S15" s="55"/>
      <c r="T15" s="55"/>
    </row>
    <row r="16" spans="1:20" ht="19.5" customHeight="1" thickBot="1" x14ac:dyDescent="0.4">
      <c r="A16" s="19" t="s">
        <v>259</v>
      </c>
      <c r="B16" s="21">
        <f>+B15/B14</f>
        <v>0.17239392820788169</v>
      </c>
      <c r="C16" s="21">
        <f t="shared" ref="C16:G16" si="4">+C15/C14</f>
        <v>0.6153047902788471</v>
      </c>
      <c r="D16" s="21">
        <f t="shared" si="4"/>
        <v>0.17190257617149143</v>
      </c>
      <c r="E16" s="21">
        <f t="shared" si="4"/>
        <v>0.40932970009766212</v>
      </c>
      <c r="F16" s="21">
        <f t="shared" si="4"/>
        <v>0.23580154025313058</v>
      </c>
      <c r="G16" s="21">
        <f t="shared" si="4"/>
        <v>0.3180637573194422</v>
      </c>
      <c r="J16" s="55"/>
      <c r="K16" s="55"/>
      <c r="L16" s="55"/>
      <c r="M16" s="55"/>
      <c r="N16" s="55"/>
      <c r="O16" s="55"/>
      <c r="P16" s="55"/>
      <c r="Q16" s="55"/>
      <c r="R16" s="55"/>
      <c r="S16" s="55"/>
      <c r="T16" s="55"/>
    </row>
    <row r="17" spans="1:20" ht="31.5" thickBot="1" x14ac:dyDescent="0.4">
      <c r="A17" s="19" t="s">
        <v>276</v>
      </c>
      <c r="B17" s="21"/>
      <c r="C17" s="21"/>
      <c r="D17" s="141">
        <f>+D15/B15</f>
        <v>9966.5289232066971</v>
      </c>
      <c r="E17" s="141">
        <f>+E15/C15</f>
        <v>63732.928458734561</v>
      </c>
      <c r="F17" s="25"/>
      <c r="G17" s="25">
        <f>+G15/F15</f>
        <v>30051.891695797091</v>
      </c>
      <c r="J17" s="55"/>
      <c r="K17" s="55"/>
      <c r="L17" s="55"/>
      <c r="M17" s="55"/>
      <c r="N17" s="55"/>
      <c r="O17" s="55"/>
      <c r="P17" s="55"/>
      <c r="Q17" s="55"/>
      <c r="R17" s="55"/>
      <c r="S17" s="55"/>
      <c r="T17" s="55"/>
    </row>
    <row r="18" spans="1:20" x14ac:dyDescent="0.35">
      <c r="J18" s="55"/>
      <c r="K18" s="55"/>
      <c r="L18" s="55"/>
      <c r="M18" s="55"/>
      <c r="N18" s="55"/>
      <c r="O18" s="55"/>
      <c r="P18" s="55"/>
      <c r="Q18" s="55"/>
      <c r="R18" s="55"/>
      <c r="S18" s="55"/>
      <c r="T18" s="55"/>
    </row>
    <row r="19" spans="1:20" x14ac:dyDescent="0.35">
      <c r="B19" s="31"/>
      <c r="D19" s="31"/>
      <c r="G19" s="31"/>
      <c r="J19" s="55"/>
      <c r="K19" s="55"/>
      <c r="L19" s="55"/>
      <c r="M19" s="55"/>
      <c r="N19" s="55"/>
      <c r="O19" s="55"/>
      <c r="P19" s="55"/>
      <c r="Q19" s="55"/>
      <c r="R19" s="55"/>
      <c r="S19" s="55"/>
      <c r="T19" s="55"/>
    </row>
    <row r="20" spans="1:20" x14ac:dyDescent="0.35">
      <c r="B20" s="31"/>
      <c r="D20" s="31"/>
    </row>
    <row r="21" spans="1:20" x14ac:dyDescent="0.35">
      <c r="D21" s="55"/>
    </row>
    <row r="22" spans="1:20" x14ac:dyDescent="0.35">
      <c r="B22" s="31"/>
      <c r="C22" s="63"/>
    </row>
    <row r="23" spans="1:20" x14ac:dyDescent="0.35">
      <c r="B23" s="62"/>
    </row>
  </sheetData>
  <mergeCells count="7">
    <mergeCell ref="A1:I1"/>
    <mergeCell ref="A2:A4"/>
    <mergeCell ref="H2:I2"/>
    <mergeCell ref="C3:C4"/>
    <mergeCell ref="H3:H4"/>
    <mergeCell ref="I3:I4"/>
    <mergeCell ref="B2:G2"/>
  </mergeCells>
  <printOptions horizontalCentered="1"/>
  <pageMargins left="0" right="0"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4"/>
  <sheetViews>
    <sheetView workbookViewId="0">
      <selection sqref="A1:O1"/>
    </sheetView>
  </sheetViews>
  <sheetFormatPr defaultColWidth="13" defaultRowHeight="15.5" x14ac:dyDescent="0.35"/>
  <cols>
    <col min="1" max="1" width="13.81640625" style="1" customWidth="1"/>
    <col min="2" max="4" width="13" style="1"/>
    <col min="5" max="5" width="13" style="55"/>
    <col min="6" max="6" width="13" style="1"/>
    <col min="7" max="8" width="15.453125" style="1" customWidth="1"/>
    <col min="9" max="9" width="13.26953125" style="55" customWidth="1"/>
    <col min="10" max="16384" width="13" style="1"/>
  </cols>
  <sheetData>
    <row r="1" spans="1:15" ht="35.25" customHeight="1" thickBot="1" x14ac:dyDescent="0.4">
      <c r="A1" s="348" t="s">
        <v>278</v>
      </c>
      <c r="B1" s="349"/>
      <c r="C1" s="349"/>
      <c r="D1" s="349"/>
      <c r="E1" s="349"/>
      <c r="F1" s="349"/>
      <c r="G1" s="349"/>
      <c r="H1" s="349"/>
      <c r="I1" s="349"/>
      <c r="J1" s="349"/>
      <c r="K1" s="349"/>
      <c r="L1" s="349"/>
      <c r="M1" s="349"/>
      <c r="N1" s="349"/>
      <c r="O1" s="350"/>
    </row>
    <row r="2" spans="1:15" ht="16" thickBot="1" x14ac:dyDescent="0.4">
      <c r="A2" s="253" t="s">
        <v>151</v>
      </c>
      <c r="B2" s="351" t="s">
        <v>263</v>
      </c>
      <c r="C2" s="352"/>
      <c r="D2" s="352"/>
      <c r="E2" s="352"/>
      <c r="F2" s="352"/>
      <c r="G2" s="352"/>
      <c r="H2" s="352"/>
      <c r="I2" s="352"/>
      <c r="J2" s="352"/>
      <c r="K2" s="353"/>
      <c r="L2" s="351" t="s">
        <v>160</v>
      </c>
      <c r="M2" s="352"/>
      <c r="N2" s="352"/>
      <c r="O2" s="353"/>
    </row>
    <row r="3" spans="1:15" ht="93.5" thickBot="1" x14ac:dyDescent="0.4">
      <c r="A3" s="253"/>
      <c r="B3" s="142" t="s">
        <v>162</v>
      </c>
      <c r="C3" s="142" t="s">
        <v>167</v>
      </c>
      <c r="D3" s="142" t="s">
        <v>168</v>
      </c>
      <c r="E3" s="142" t="s">
        <v>310</v>
      </c>
      <c r="F3" s="142" t="s">
        <v>169</v>
      </c>
      <c r="G3" s="142" t="s">
        <v>170</v>
      </c>
      <c r="H3" s="142" t="s">
        <v>171</v>
      </c>
      <c r="I3" s="142" t="s">
        <v>311</v>
      </c>
      <c r="J3" s="143" t="s">
        <v>172</v>
      </c>
      <c r="K3" s="96" t="s">
        <v>173</v>
      </c>
      <c r="L3" s="142" t="s">
        <v>141</v>
      </c>
      <c r="M3" s="142" t="s">
        <v>143</v>
      </c>
      <c r="N3" s="142" t="s">
        <v>144</v>
      </c>
      <c r="O3" s="96" t="s">
        <v>174</v>
      </c>
    </row>
    <row r="4" spans="1:15" ht="31" x14ac:dyDescent="0.35">
      <c r="A4" s="354" t="str">
        <f>+'Tabella 2'!A5</f>
        <v>2011 e precedenti</v>
      </c>
      <c r="B4" s="68">
        <v>2640</v>
      </c>
      <c r="C4" s="68">
        <v>3229</v>
      </c>
      <c r="D4" s="68">
        <v>258</v>
      </c>
      <c r="E4" s="68">
        <f>+B4+C4+D4</f>
        <v>6127</v>
      </c>
      <c r="F4" s="68">
        <v>46442575</v>
      </c>
      <c r="G4" s="68">
        <v>260482405</v>
      </c>
      <c r="H4" s="68">
        <v>18977191</v>
      </c>
      <c r="I4" s="68">
        <f>+F4+G4+H4</f>
        <v>325902171</v>
      </c>
      <c r="J4" s="175">
        <v>4641</v>
      </c>
      <c r="K4" s="175">
        <v>297528592</v>
      </c>
      <c r="L4" s="355">
        <f>+F4/F13</f>
        <v>0.47712935240688809</v>
      </c>
      <c r="M4" s="355">
        <f>+G4/G13</f>
        <v>0.85252784330457743</v>
      </c>
      <c r="N4" s="355">
        <f>+H4/H13</f>
        <v>0.95291353003081003</v>
      </c>
      <c r="O4" s="356">
        <f t="shared" ref="O4" si="0">+J4/J13</f>
        <v>0.64368932038834947</v>
      </c>
    </row>
    <row r="5" spans="1:15" x14ac:dyDescent="0.35">
      <c r="A5" s="346">
        <f>+'Tabella 2'!A6</f>
        <v>2012</v>
      </c>
      <c r="B5" s="64">
        <v>753</v>
      </c>
      <c r="C5" s="64">
        <v>334</v>
      </c>
      <c r="D5" s="64">
        <v>31</v>
      </c>
      <c r="E5" s="64">
        <f t="shared" ref="E5:E12" si="1">+B5+C5+D5</f>
        <v>1118</v>
      </c>
      <c r="F5" s="64">
        <v>9771611</v>
      </c>
      <c r="G5" s="64">
        <v>19075340</v>
      </c>
      <c r="H5" s="64">
        <v>551083</v>
      </c>
      <c r="I5" s="64">
        <f t="shared" ref="I5:I12" si="2">+F5+G5+H5</f>
        <v>29398034</v>
      </c>
      <c r="J5" s="176">
        <v>708</v>
      </c>
      <c r="K5" s="176">
        <v>23380423</v>
      </c>
      <c r="L5" s="97">
        <f>+F5/$F$13</f>
        <v>0.10038897344520677</v>
      </c>
      <c r="M5" s="97">
        <f>+G5/$G$13</f>
        <v>6.2431312665826841E-2</v>
      </c>
      <c r="N5" s="97">
        <f>+H5/$H$13</f>
        <v>2.7671874455496015E-2</v>
      </c>
      <c r="O5" s="357">
        <f>+J5/$J$13</f>
        <v>9.8196948682385571E-2</v>
      </c>
    </row>
    <row r="6" spans="1:15" x14ac:dyDescent="0.35">
      <c r="A6" s="346">
        <f>+'Tabella 2'!A7</f>
        <v>2013</v>
      </c>
      <c r="B6" s="64">
        <v>901</v>
      </c>
      <c r="C6" s="64">
        <v>241</v>
      </c>
      <c r="D6" s="64">
        <v>20</v>
      </c>
      <c r="E6" s="64">
        <f t="shared" si="1"/>
        <v>1162</v>
      </c>
      <c r="F6" s="64">
        <v>13318435</v>
      </c>
      <c r="G6" s="64">
        <v>11930360</v>
      </c>
      <c r="H6" s="64">
        <v>180547</v>
      </c>
      <c r="I6" s="64">
        <f t="shared" si="2"/>
        <v>25429342</v>
      </c>
      <c r="J6" s="176">
        <v>669</v>
      </c>
      <c r="K6" s="176">
        <v>17986769</v>
      </c>
      <c r="L6" s="97">
        <f t="shared" ref="L6:L11" si="3">+F6/$F$13</f>
        <v>0.13682738880484624</v>
      </c>
      <c r="M6" s="97">
        <f t="shared" ref="M6:M11" si="4">+G6/$G$13</f>
        <v>3.9046645321964064E-2</v>
      </c>
      <c r="N6" s="97">
        <f t="shared" ref="N6:N11" si="5">+H6/$H$13</f>
        <v>9.0659191397964353E-3</v>
      </c>
      <c r="O6" s="357">
        <f t="shared" ref="O6:O11" si="6">+J6/$J$13</f>
        <v>9.2787794729542308E-2</v>
      </c>
    </row>
    <row r="7" spans="1:15" x14ac:dyDescent="0.35">
      <c r="A7" s="346">
        <f>+'Tabella 2'!A8</f>
        <v>2014</v>
      </c>
      <c r="B7" s="64">
        <v>785</v>
      </c>
      <c r="C7" s="64">
        <v>191</v>
      </c>
      <c r="D7" s="64">
        <v>11</v>
      </c>
      <c r="E7" s="64">
        <f t="shared" si="1"/>
        <v>987</v>
      </c>
      <c r="F7" s="64">
        <v>10396173</v>
      </c>
      <c r="G7" s="64">
        <v>8632813</v>
      </c>
      <c r="H7" s="64">
        <v>80770</v>
      </c>
      <c r="I7" s="64">
        <f t="shared" si="2"/>
        <v>19109756</v>
      </c>
      <c r="J7" s="176">
        <v>520</v>
      </c>
      <c r="K7" s="176">
        <v>14099043</v>
      </c>
      <c r="L7" s="97">
        <f t="shared" si="3"/>
        <v>0.10680543210620803</v>
      </c>
      <c r="M7" s="97">
        <f t="shared" si="4"/>
        <v>2.8254167296027994E-2</v>
      </c>
      <c r="N7" s="97">
        <f t="shared" si="5"/>
        <v>4.0557543959265901E-3</v>
      </c>
      <c r="O7" s="357">
        <f t="shared" si="6"/>
        <v>7.2122052704576972E-2</v>
      </c>
    </row>
    <row r="8" spans="1:15" x14ac:dyDescent="0.35">
      <c r="A8" s="346">
        <f>+'Tabella 2'!A9</f>
        <v>2015</v>
      </c>
      <c r="B8" s="64">
        <v>674</v>
      </c>
      <c r="C8" s="64">
        <v>92</v>
      </c>
      <c r="D8" s="64">
        <v>6</v>
      </c>
      <c r="E8" s="64">
        <f t="shared" si="1"/>
        <v>772</v>
      </c>
      <c r="F8" s="64">
        <v>7963215</v>
      </c>
      <c r="G8" s="64">
        <v>3318098</v>
      </c>
      <c r="H8" s="64">
        <v>56397</v>
      </c>
      <c r="I8" s="64">
        <f t="shared" si="2"/>
        <v>11337710</v>
      </c>
      <c r="J8" s="176">
        <v>375</v>
      </c>
      <c r="K8" s="176">
        <v>7481028</v>
      </c>
      <c r="L8" s="97">
        <f t="shared" si="3"/>
        <v>8.1810356467676842E-2</v>
      </c>
      <c r="M8" s="97">
        <f t="shared" si="4"/>
        <v>1.0859738997776957E-2</v>
      </c>
      <c r="N8" s="97">
        <f t="shared" si="5"/>
        <v>2.8318977425661994E-3</v>
      </c>
      <c r="O8" s="357">
        <f t="shared" si="6"/>
        <v>5.2011095700416086E-2</v>
      </c>
    </row>
    <row r="9" spans="1:15" x14ac:dyDescent="0.35">
      <c r="A9" s="346">
        <f>+'Tabella 2'!A10</f>
        <v>2016</v>
      </c>
      <c r="B9" s="64">
        <v>410</v>
      </c>
      <c r="C9" s="64">
        <v>54</v>
      </c>
      <c r="D9" s="64">
        <v>1</v>
      </c>
      <c r="E9" s="64">
        <f t="shared" si="1"/>
        <v>465</v>
      </c>
      <c r="F9" s="64">
        <v>6489139</v>
      </c>
      <c r="G9" s="64">
        <v>1891629</v>
      </c>
      <c r="H9" s="64">
        <v>8867</v>
      </c>
      <c r="I9" s="64">
        <f t="shared" si="2"/>
        <v>8389635</v>
      </c>
      <c r="J9" s="176">
        <v>204</v>
      </c>
      <c r="K9" s="176">
        <v>6661366</v>
      </c>
      <c r="L9" s="97">
        <f t="shared" si="3"/>
        <v>6.6666387226554102E-2</v>
      </c>
      <c r="M9" s="97">
        <f t="shared" si="4"/>
        <v>6.1910760986040279E-3</v>
      </c>
      <c r="N9" s="97">
        <f t="shared" si="5"/>
        <v>4.4524420241031423E-4</v>
      </c>
      <c r="O9" s="357">
        <f t="shared" si="6"/>
        <v>2.8294036061026352E-2</v>
      </c>
    </row>
    <row r="10" spans="1:15" x14ac:dyDescent="0.35">
      <c r="A10" s="346">
        <f>+'Tabella 2'!A11</f>
        <v>2017</v>
      </c>
      <c r="B10" s="64">
        <v>159</v>
      </c>
      <c r="C10" s="64">
        <v>30</v>
      </c>
      <c r="D10" s="64">
        <v>3</v>
      </c>
      <c r="E10" s="64">
        <f t="shared" si="1"/>
        <v>192</v>
      </c>
      <c r="F10" s="64">
        <v>1264403</v>
      </c>
      <c r="G10" s="64">
        <v>181260</v>
      </c>
      <c r="H10" s="64">
        <v>40473</v>
      </c>
      <c r="I10" s="64">
        <f t="shared" si="2"/>
        <v>1486136</v>
      </c>
      <c r="J10" s="176">
        <v>76</v>
      </c>
      <c r="K10" s="176">
        <v>836316</v>
      </c>
      <c r="L10" s="97">
        <f t="shared" si="3"/>
        <v>1.2989886641111663E-2</v>
      </c>
      <c r="M10" s="97">
        <f t="shared" si="4"/>
        <v>5.9324236075518301E-4</v>
      </c>
      <c r="N10" s="97">
        <f t="shared" si="5"/>
        <v>2.0322959968594391E-3</v>
      </c>
      <c r="O10" s="357">
        <f t="shared" si="6"/>
        <v>1.0540915395284327E-2</v>
      </c>
    </row>
    <row r="11" spans="1:15" x14ac:dyDescent="0.35">
      <c r="A11" s="346">
        <f>+'Tabella 2'!A12</f>
        <v>2018</v>
      </c>
      <c r="B11" s="64">
        <v>27</v>
      </c>
      <c r="C11" s="64">
        <v>5</v>
      </c>
      <c r="D11" s="64">
        <v>4</v>
      </c>
      <c r="E11" s="64">
        <f t="shared" si="1"/>
        <v>36</v>
      </c>
      <c r="F11" s="64">
        <v>1691942</v>
      </c>
      <c r="G11" s="64">
        <v>29324</v>
      </c>
      <c r="H11" s="64">
        <v>19586</v>
      </c>
      <c r="I11" s="64">
        <f t="shared" si="2"/>
        <v>1740852</v>
      </c>
      <c r="J11" s="176">
        <v>17</v>
      </c>
      <c r="K11" s="176">
        <v>1666141</v>
      </c>
      <c r="L11" s="97">
        <f t="shared" si="3"/>
        <v>1.738222290150826E-2</v>
      </c>
      <c r="M11" s="97">
        <f t="shared" si="4"/>
        <v>9.5973954467532758E-5</v>
      </c>
      <c r="N11" s="97">
        <f t="shared" si="5"/>
        <v>9.8348403613492878E-4</v>
      </c>
      <c r="O11" s="357">
        <f t="shared" si="6"/>
        <v>2.3578363384188627E-3</v>
      </c>
    </row>
    <row r="12" spans="1:15" ht="16" thickBot="1" x14ac:dyDescent="0.4">
      <c r="A12" s="358">
        <v>2019</v>
      </c>
      <c r="B12" s="71">
        <v>0</v>
      </c>
      <c r="C12" s="71">
        <v>0</v>
      </c>
      <c r="D12" s="71">
        <v>0</v>
      </c>
      <c r="E12" s="71">
        <f t="shared" si="1"/>
        <v>0</v>
      </c>
      <c r="F12" s="71">
        <v>0</v>
      </c>
      <c r="G12" s="71">
        <v>0</v>
      </c>
      <c r="H12" s="71">
        <v>0</v>
      </c>
      <c r="I12" s="71">
        <f t="shared" si="2"/>
        <v>0</v>
      </c>
      <c r="J12" s="177">
        <v>0</v>
      </c>
      <c r="K12" s="177">
        <v>0</v>
      </c>
      <c r="L12" s="130">
        <f>+F12/F13</f>
        <v>0</v>
      </c>
      <c r="M12" s="130">
        <f>+G12/G13</f>
        <v>0</v>
      </c>
      <c r="N12" s="130">
        <f>+H12/H13</f>
        <v>0</v>
      </c>
      <c r="O12" s="359">
        <f t="shared" ref="O12" si="7">+J12/J13</f>
        <v>0</v>
      </c>
    </row>
    <row r="13" spans="1:15" ht="16" thickBot="1" x14ac:dyDescent="0.4">
      <c r="A13" s="24" t="s">
        <v>137</v>
      </c>
      <c r="B13" s="99">
        <f>SUM(B4:B12)</f>
        <v>6349</v>
      </c>
      <c r="C13" s="99">
        <f t="shared" ref="C13:E13" si="8">SUM(C4:C12)</f>
        <v>4176</v>
      </c>
      <c r="D13" s="99">
        <f t="shared" si="8"/>
        <v>334</v>
      </c>
      <c r="E13" s="99">
        <f t="shared" si="8"/>
        <v>10859</v>
      </c>
      <c r="F13" s="99">
        <f>SUM(F4:F12)</f>
        <v>97337493</v>
      </c>
      <c r="G13" s="99">
        <f t="shared" ref="G13:I13" si="9">SUM(G4:G12)</f>
        <v>305541229</v>
      </c>
      <c r="H13" s="99">
        <f t="shared" si="9"/>
        <v>19914914</v>
      </c>
      <c r="I13" s="99">
        <f t="shared" si="9"/>
        <v>422793636</v>
      </c>
      <c r="J13" s="162">
        <f>SUM(J4:J12)</f>
        <v>7210</v>
      </c>
      <c r="K13" s="163">
        <f>SUM(K4:K12)</f>
        <v>369639678</v>
      </c>
      <c r="L13" s="100">
        <f>SUM(L4:L12)</f>
        <v>1</v>
      </c>
      <c r="M13" s="100">
        <f>SUM(M4:M12)</f>
        <v>1</v>
      </c>
      <c r="N13" s="100">
        <f t="shared" ref="N13:O13" si="10">SUM(N4:N12)</f>
        <v>0.99999999999999989</v>
      </c>
      <c r="O13" s="101">
        <f t="shared" si="10"/>
        <v>1</v>
      </c>
    </row>
    <row r="15" spans="1:15" x14ac:dyDescent="0.35">
      <c r="D15" s="31"/>
      <c r="E15" s="31"/>
      <c r="H15" s="31"/>
      <c r="I15" s="31"/>
      <c r="J15" s="56"/>
      <c r="K15" s="31"/>
    </row>
    <row r="16" spans="1:15" x14ac:dyDescent="0.35">
      <c r="F16" s="31"/>
      <c r="G16" s="2"/>
      <c r="H16" s="56"/>
      <c r="I16" s="31"/>
      <c r="J16" s="56"/>
      <c r="K16" s="31"/>
    </row>
    <row r="17" spans="1:62" customFormat="1" x14ac:dyDescent="0.35">
      <c r="A17" s="39"/>
      <c r="B17" s="34"/>
      <c r="C17" s="34"/>
      <c r="D17" s="34"/>
      <c r="E17" s="34"/>
      <c r="F17" s="34"/>
      <c r="G17" s="34"/>
      <c r="H17" s="61"/>
      <c r="I17" s="31"/>
      <c r="J17" s="56"/>
      <c r="K17" s="31"/>
      <c r="L17" s="34"/>
      <c r="M17" s="35"/>
      <c r="N17" s="35"/>
      <c r="O17" s="35"/>
      <c r="P17" s="35"/>
      <c r="Q17" s="35"/>
      <c r="R17" s="40"/>
      <c r="Z17" s="37"/>
      <c r="AA17" s="37"/>
      <c r="AB17" s="37"/>
      <c r="AC17" s="37"/>
      <c r="AD17" s="37"/>
      <c r="AE17" s="37"/>
      <c r="AF17" s="37"/>
      <c r="AG17" s="37"/>
      <c r="AH17" s="37"/>
      <c r="AI17" s="37"/>
      <c r="AJ17" s="37"/>
      <c r="AK17" s="37"/>
      <c r="AL17" s="37"/>
      <c r="AM17" s="37"/>
      <c r="AN17" s="37"/>
      <c r="AO17" s="37"/>
      <c r="AP17" s="37"/>
      <c r="AQ17" s="37"/>
      <c r="AR17" s="37"/>
      <c r="AS17" s="37"/>
      <c r="AT17" s="37"/>
      <c r="AU17" s="37"/>
      <c r="AV17" s="38"/>
      <c r="AW17" s="38"/>
      <c r="AX17" s="41"/>
      <c r="AY17" s="41"/>
      <c r="AZ17" s="38"/>
      <c r="BA17" s="38"/>
      <c r="BB17" s="37"/>
      <c r="BC17" s="42"/>
      <c r="BD17" s="42"/>
      <c r="BE17" s="42"/>
      <c r="BF17" s="38"/>
      <c r="BG17" s="43"/>
      <c r="BH17" s="43"/>
      <c r="BI17" s="38"/>
      <c r="BJ17" s="38"/>
    </row>
    <row r="18" spans="1:62" s="8" customFormat="1" x14ac:dyDescent="0.35">
      <c r="I18" s="31"/>
      <c r="J18" s="56"/>
      <c r="K18" s="31"/>
    </row>
    <row r="19" spans="1:62" s="8" customFormat="1" x14ac:dyDescent="0.35">
      <c r="F19" s="55"/>
      <c r="I19" s="31"/>
      <c r="J19" s="56"/>
      <c r="K19" s="31"/>
    </row>
    <row r="20" spans="1:62" x14ac:dyDescent="0.35">
      <c r="I20" s="31"/>
      <c r="J20" s="56"/>
      <c r="K20" s="31"/>
    </row>
    <row r="21" spans="1:62" x14ac:dyDescent="0.35">
      <c r="I21" s="31"/>
      <c r="J21" s="56"/>
      <c r="K21" s="31"/>
    </row>
    <row r="22" spans="1:62" x14ac:dyDescent="0.35">
      <c r="I22" s="31"/>
      <c r="J22" s="56"/>
      <c r="K22" s="31"/>
    </row>
    <row r="23" spans="1:62" x14ac:dyDescent="0.35">
      <c r="I23" s="31"/>
      <c r="J23" s="56"/>
      <c r="K23" s="31"/>
    </row>
    <row r="24" spans="1:62" x14ac:dyDescent="0.35">
      <c r="I24" s="31"/>
      <c r="J24" s="56"/>
      <c r="K24" s="31"/>
    </row>
  </sheetData>
  <mergeCells count="4">
    <mergeCell ref="A2:A3"/>
    <mergeCell ref="B2:K2"/>
    <mergeCell ref="L2:O2"/>
    <mergeCell ref="A1:O1"/>
  </mergeCells>
  <pageMargins left="0" right="0"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sqref="A1:N1"/>
    </sheetView>
  </sheetViews>
  <sheetFormatPr defaultColWidth="9.1796875" defaultRowHeight="15.5" x14ac:dyDescent="0.35"/>
  <cols>
    <col min="1" max="1" width="13.1796875" style="1" customWidth="1"/>
    <col min="2" max="5" width="11.26953125" style="1" customWidth="1"/>
    <col min="6" max="9" width="12.26953125" style="1" customWidth="1"/>
    <col min="10" max="10" width="17.7265625" style="1" customWidth="1"/>
    <col min="11" max="11" width="12.26953125" style="1" customWidth="1"/>
    <col min="12" max="13" width="10.81640625" style="1" customWidth="1"/>
    <col min="14" max="14" width="15" style="1" customWidth="1"/>
    <col min="15" max="16384" width="9.1796875" style="1"/>
  </cols>
  <sheetData>
    <row r="1" spans="1:14" ht="34.5" customHeight="1" thickBot="1" x14ac:dyDescent="0.4">
      <c r="A1" s="254" t="s">
        <v>279</v>
      </c>
      <c r="B1" s="254"/>
      <c r="C1" s="254"/>
      <c r="D1" s="254"/>
      <c r="E1" s="254"/>
      <c r="F1" s="254"/>
      <c r="G1" s="254"/>
      <c r="H1" s="254"/>
      <c r="I1" s="254"/>
      <c r="J1" s="254"/>
      <c r="K1" s="254"/>
      <c r="L1" s="254"/>
      <c r="M1" s="254"/>
      <c r="N1" s="254"/>
    </row>
    <row r="2" spans="1:14" ht="16" thickBot="1" x14ac:dyDescent="0.4">
      <c r="A2" s="255" t="s">
        <v>151</v>
      </c>
      <c r="B2" s="257" t="s">
        <v>264</v>
      </c>
      <c r="C2" s="238"/>
      <c r="D2" s="238"/>
      <c r="E2" s="258"/>
      <c r="F2" s="259" t="s">
        <v>265</v>
      </c>
      <c r="G2" s="260"/>
      <c r="H2" s="260"/>
      <c r="I2" s="260"/>
      <c r="J2" s="260"/>
      <c r="K2" s="261"/>
      <c r="L2" s="262" t="s">
        <v>175</v>
      </c>
      <c r="M2" s="264" t="s">
        <v>176</v>
      </c>
      <c r="N2" s="264" t="s">
        <v>177</v>
      </c>
    </row>
    <row r="3" spans="1:14" ht="16" thickBot="1" x14ac:dyDescent="0.4">
      <c r="A3" s="256"/>
      <c r="B3" s="266" t="s">
        <v>178</v>
      </c>
      <c r="C3" s="267"/>
      <c r="D3" s="268" t="s">
        <v>179</v>
      </c>
      <c r="E3" s="269"/>
      <c r="F3" s="268" t="s">
        <v>178</v>
      </c>
      <c r="G3" s="270"/>
      <c r="H3" s="270"/>
      <c r="I3" s="271" t="s">
        <v>179</v>
      </c>
      <c r="J3" s="270"/>
      <c r="K3" s="272"/>
      <c r="L3" s="263"/>
      <c r="M3" s="265"/>
      <c r="N3" s="265"/>
    </row>
    <row r="4" spans="1:14" ht="31.5" thickBot="1" x14ac:dyDescent="0.4">
      <c r="A4" s="256"/>
      <c r="B4" s="60" t="s">
        <v>180</v>
      </c>
      <c r="C4" s="59" t="s">
        <v>141</v>
      </c>
      <c r="D4" s="102" t="s">
        <v>180</v>
      </c>
      <c r="E4" s="102" t="s">
        <v>141</v>
      </c>
      <c r="F4" s="102" t="s">
        <v>141</v>
      </c>
      <c r="G4" s="102" t="s">
        <v>143</v>
      </c>
      <c r="H4" s="102" t="s">
        <v>144</v>
      </c>
      <c r="I4" s="102" t="s">
        <v>141</v>
      </c>
      <c r="J4" s="102" t="s">
        <v>143</v>
      </c>
      <c r="K4" s="102" t="s">
        <v>144</v>
      </c>
      <c r="L4" s="263"/>
      <c r="M4" s="265"/>
      <c r="N4" s="265"/>
    </row>
    <row r="5" spans="1:14" ht="31" x14ac:dyDescent="0.35">
      <c r="A5" s="67" t="s">
        <v>273</v>
      </c>
      <c r="B5" s="360">
        <v>2179</v>
      </c>
      <c r="C5" s="360">
        <v>848</v>
      </c>
      <c r="D5" s="360">
        <v>7507</v>
      </c>
      <c r="E5" s="360">
        <v>4109</v>
      </c>
      <c r="F5" s="360">
        <v>342</v>
      </c>
      <c r="G5" s="360">
        <v>597</v>
      </c>
      <c r="H5" s="360">
        <v>135</v>
      </c>
      <c r="I5" s="360">
        <v>1150</v>
      </c>
      <c r="J5" s="360">
        <v>1499</v>
      </c>
      <c r="K5" s="360">
        <v>214</v>
      </c>
      <c r="L5" s="360">
        <f>+B5+C5+F5+G5+H5</f>
        <v>4101</v>
      </c>
      <c r="M5" s="360">
        <f>+D5+E5+I5+J5+K5</f>
        <v>14479</v>
      </c>
      <c r="N5" s="361">
        <f>+L5-M5</f>
        <v>-10378</v>
      </c>
    </row>
    <row r="6" spans="1:14" x14ac:dyDescent="0.35">
      <c r="A6" s="167">
        <v>2012</v>
      </c>
      <c r="B6" s="83">
        <v>1071</v>
      </c>
      <c r="C6" s="83">
        <v>300</v>
      </c>
      <c r="D6" s="83">
        <v>4276</v>
      </c>
      <c r="E6" s="83">
        <v>1242</v>
      </c>
      <c r="F6" s="83">
        <v>166</v>
      </c>
      <c r="G6" s="83">
        <v>132</v>
      </c>
      <c r="H6" s="83">
        <v>8</v>
      </c>
      <c r="I6" s="83">
        <v>318</v>
      </c>
      <c r="J6" s="83">
        <v>71</v>
      </c>
      <c r="K6" s="83">
        <v>13</v>
      </c>
      <c r="L6" s="65">
        <f>+B6+C6+F6+G6+H6</f>
        <v>1677</v>
      </c>
      <c r="M6" s="65">
        <f>+D6+E6+I6+J6+K6</f>
        <v>5920</v>
      </c>
      <c r="N6" s="362">
        <f t="shared" ref="N6:N13" si="0">+L6-M6</f>
        <v>-4243</v>
      </c>
    </row>
    <row r="7" spans="1:14" x14ac:dyDescent="0.35">
      <c r="A7" s="167">
        <v>2013</v>
      </c>
      <c r="B7" s="83">
        <v>1706</v>
      </c>
      <c r="C7" s="83">
        <v>369</v>
      </c>
      <c r="D7" s="83">
        <v>6704</v>
      </c>
      <c r="E7" s="83">
        <v>1340</v>
      </c>
      <c r="F7" s="83">
        <v>225</v>
      </c>
      <c r="G7" s="83">
        <v>106</v>
      </c>
      <c r="H7" s="83">
        <v>8</v>
      </c>
      <c r="I7" s="83">
        <v>293</v>
      </c>
      <c r="J7" s="83">
        <v>70</v>
      </c>
      <c r="K7" s="83">
        <v>20</v>
      </c>
      <c r="L7" s="65">
        <f t="shared" ref="L7:L12" si="1">+B7+C7+F7+G7+H7</f>
        <v>2414</v>
      </c>
      <c r="M7" s="65">
        <f t="shared" ref="M7:M12" si="2">+D7+E7+I7+J7+K7</f>
        <v>8427</v>
      </c>
      <c r="N7" s="362">
        <f t="shared" si="0"/>
        <v>-6013</v>
      </c>
    </row>
    <row r="8" spans="1:14" x14ac:dyDescent="0.35">
      <c r="A8" s="167">
        <v>2014</v>
      </c>
      <c r="B8" s="83">
        <v>2783</v>
      </c>
      <c r="C8" s="83">
        <v>619</v>
      </c>
      <c r="D8" s="83">
        <v>10676</v>
      </c>
      <c r="E8" s="83">
        <v>1494</v>
      </c>
      <c r="F8" s="83">
        <v>277</v>
      </c>
      <c r="G8" s="83">
        <v>100</v>
      </c>
      <c r="H8" s="83">
        <v>2</v>
      </c>
      <c r="I8" s="83">
        <v>239</v>
      </c>
      <c r="J8" s="83">
        <v>53</v>
      </c>
      <c r="K8" s="83">
        <v>5</v>
      </c>
      <c r="L8" s="65">
        <f t="shared" si="1"/>
        <v>3781</v>
      </c>
      <c r="M8" s="65">
        <f t="shared" si="2"/>
        <v>12467</v>
      </c>
      <c r="N8" s="362">
        <f t="shared" si="0"/>
        <v>-8686</v>
      </c>
    </row>
    <row r="9" spans="1:14" x14ac:dyDescent="0.35">
      <c r="A9" s="167">
        <v>2015</v>
      </c>
      <c r="B9" s="83">
        <v>4583</v>
      </c>
      <c r="C9" s="83">
        <v>990</v>
      </c>
      <c r="D9" s="83">
        <v>15855</v>
      </c>
      <c r="E9" s="83">
        <v>1279</v>
      </c>
      <c r="F9" s="83">
        <v>349</v>
      </c>
      <c r="G9" s="83">
        <v>49</v>
      </c>
      <c r="H9" s="83">
        <v>2</v>
      </c>
      <c r="I9" s="83">
        <v>135</v>
      </c>
      <c r="J9" s="83">
        <v>19</v>
      </c>
      <c r="K9" s="83">
        <v>1</v>
      </c>
      <c r="L9" s="65">
        <f t="shared" si="1"/>
        <v>5973</v>
      </c>
      <c r="M9" s="65">
        <f t="shared" si="2"/>
        <v>17289</v>
      </c>
      <c r="N9" s="362">
        <f t="shared" si="0"/>
        <v>-11316</v>
      </c>
    </row>
    <row r="10" spans="1:14" x14ac:dyDescent="0.35">
      <c r="A10" s="167">
        <v>2016</v>
      </c>
      <c r="B10" s="83">
        <v>9615</v>
      </c>
      <c r="C10" s="83">
        <v>1818</v>
      </c>
      <c r="D10" s="83">
        <v>21732</v>
      </c>
      <c r="E10" s="83">
        <v>1174</v>
      </c>
      <c r="F10" s="83">
        <v>320</v>
      </c>
      <c r="G10" s="83">
        <v>46</v>
      </c>
      <c r="H10" s="83">
        <v>1</v>
      </c>
      <c r="I10" s="83">
        <v>58</v>
      </c>
      <c r="J10" s="83">
        <v>10</v>
      </c>
      <c r="K10" s="83">
        <v>2</v>
      </c>
      <c r="L10" s="65">
        <f t="shared" si="1"/>
        <v>11800</v>
      </c>
      <c r="M10" s="65">
        <f t="shared" si="2"/>
        <v>22976</v>
      </c>
      <c r="N10" s="362">
        <f t="shared" si="0"/>
        <v>-11176</v>
      </c>
    </row>
    <row r="11" spans="1:14" x14ac:dyDescent="0.35">
      <c r="A11" s="167">
        <v>2017</v>
      </c>
      <c r="B11" s="83">
        <v>21267</v>
      </c>
      <c r="C11" s="83">
        <v>2804</v>
      </c>
      <c r="D11" s="83">
        <v>22823</v>
      </c>
      <c r="E11" s="83">
        <v>654</v>
      </c>
      <c r="F11" s="83">
        <v>155</v>
      </c>
      <c r="G11" s="83">
        <v>23</v>
      </c>
      <c r="H11" s="83">
        <v>2</v>
      </c>
      <c r="I11" s="83">
        <v>18</v>
      </c>
      <c r="J11" s="83">
        <v>1</v>
      </c>
      <c r="K11" s="83">
        <v>1</v>
      </c>
      <c r="L11" s="65">
        <f t="shared" si="1"/>
        <v>24251</v>
      </c>
      <c r="M11" s="65">
        <f t="shared" si="2"/>
        <v>23497</v>
      </c>
      <c r="N11" s="362">
        <f t="shared" si="0"/>
        <v>754</v>
      </c>
    </row>
    <row r="12" spans="1:14" x14ac:dyDescent="0.35">
      <c r="A12" s="167">
        <v>2018</v>
      </c>
      <c r="B12" s="83">
        <v>38600</v>
      </c>
      <c r="C12" s="83">
        <v>1431</v>
      </c>
      <c r="D12" s="83">
        <v>11809</v>
      </c>
      <c r="E12" s="83">
        <v>186</v>
      </c>
      <c r="F12" s="83">
        <v>29</v>
      </c>
      <c r="G12" s="83">
        <v>5</v>
      </c>
      <c r="H12" s="83">
        <v>5</v>
      </c>
      <c r="I12" s="83">
        <v>4</v>
      </c>
      <c r="J12" s="83">
        <v>0</v>
      </c>
      <c r="K12" s="83">
        <v>1</v>
      </c>
      <c r="L12" s="65">
        <f t="shared" si="1"/>
        <v>40070</v>
      </c>
      <c r="M12" s="65">
        <f t="shared" si="2"/>
        <v>12000</v>
      </c>
      <c r="N12" s="362">
        <f t="shared" si="0"/>
        <v>28070</v>
      </c>
    </row>
    <row r="13" spans="1:14" ht="16" thickBot="1" x14ac:dyDescent="0.4">
      <c r="A13" s="168">
        <v>2019</v>
      </c>
      <c r="B13" s="85">
        <v>9786</v>
      </c>
      <c r="C13" s="85">
        <v>80</v>
      </c>
      <c r="D13" s="85">
        <v>1298</v>
      </c>
      <c r="E13" s="85">
        <v>8</v>
      </c>
      <c r="F13" s="85">
        <v>0</v>
      </c>
      <c r="G13" s="85">
        <v>0</v>
      </c>
      <c r="H13" s="85">
        <v>0</v>
      </c>
      <c r="I13" s="85">
        <v>0</v>
      </c>
      <c r="J13" s="85">
        <v>0</v>
      </c>
      <c r="K13" s="85">
        <v>0</v>
      </c>
      <c r="L13" s="72">
        <f>+B13+C13+F13+G13+H13</f>
        <v>9866</v>
      </c>
      <c r="M13" s="72">
        <f>+D13+E13+I13+J13</f>
        <v>1306</v>
      </c>
      <c r="N13" s="363">
        <f t="shared" si="0"/>
        <v>8560</v>
      </c>
    </row>
    <row r="14" spans="1:14" ht="16" thickBot="1" x14ac:dyDescent="0.4">
      <c r="A14" s="24" t="s">
        <v>137</v>
      </c>
      <c r="B14" s="25">
        <f>SUM(B5:B13)</f>
        <v>91590</v>
      </c>
      <c r="C14" s="25">
        <f t="shared" ref="C14:N14" si="3">SUM(C5:C13)</f>
        <v>9259</v>
      </c>
      <c r="D14" s="25">
        <f t="shared" si="3"/>
        <v>102680</v>
      </c>
      <c r="E14" s="25">
        <f t="shared" si="3"/>
        <v>11486</v>
      </c>
      <c r="F14" s="25">
        <f t="shared" si="3"/>
        <v>1863</v>
      </c>
      <c r="G14" s="25">
        <f t="shared" si="3"/>
        <v>1058</v>
      </c>
      <c r="H14" s="25">
        <f t="shared" si="3"/>
        <v>163</v>
      </c>
      <c r="I14" s="25">
        <f t="shared" si="3"/>
        <v>2215</v>
      </c>
      <c r="J14" s="25">
        <f t="shared" si="3"/>
        <v>1723</v>
      </c>
      <c r="K14" s="25">
        <f t="shared" si="3"/>
        <v>257</v>
      </c>
      <c r="L14" s="25">
        <f t="shared" si="3"/>
        <v>103933</v>
      </c>
      <c r="M14" s="25">
        <f t="shared" si="3"/>
        <v>118361</v>
      </c>
      <c r="N14" s="25">
        <f t="shared" si="3"/>
        <v>-14428</v>
      </c>
    </row>
  </sheetData>
  <mergeCells count="11">
    <mergeCell ref="A1:N1"/>
    <mergeCell ref="A2:A4"/>
    <mergeCell ref="B2:E2"/>
    <mergeCell ref="F2:K2"/>
    <mergeCell ref="L2:L4"/>
    <mergeCell ref="M2:M4"/>
    <mergeCell ref="N2:N4"/>
    <mergeCell ref="B3:C3"/>
    <mergeCell ref="D3:E3"/>
    <mergeCell ref="F3:H3"/>
    <mergeCell ref="I3:K3"/>
  </mergeCells>
  <printOptions horizontalCentered="1"/>
  <pageMargins left="0" right="0"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workbookViewId="0">
      <selection activeCell="G11" sqref="G11"/>
    </sheetView>
  </sheetViews>
  <sheetFormatPr defaultColWidth="9.1796875" defaultRowHeight="15.5" x14ac:dyDescent="0.35"/>
  <cols>
    <col min="1" max="1" width="22.26953125" style="1" customWidth="1"/>
    <col min="2" max="5" width="16.81640625" style="1" customWidth="1"/>
    <col min="6" max="6" width="18.7265625" style="1" customWidth="1"/>
    <col min="7" max="7" width="19.1796875" style="1" customWidth="1"/>
    <col min="8" max="8" width="25" style="1" customWidth="1"/>
    <col min="9" max="16384" width="9.1796875" style="1"/>
  </cols>
  <sheetData>
    <row r="1" spans="1:8" ht="34.5" customHeight="1" thickBot="1" x14ac:dyDescent="0.4">
      <c r="A1" s="275" t="s">
        <v>298</v>
      </c>
      <c r="B1" s="275"/>
      <c r="C1" s="275"/>
      <c r="D1" s="275"/>
      <c r="E1" s="275"/>
      <c r="F1" s="275"/>
      <c r="G1" s="275"/>
      <c r="H1" s="275"/>
    </row>
    <row r="2" spans="1:8" ht="63.75" customHeight="1" thickBot="1" x14ac:dyDescent="0.4">
      <c r="A2" s="4" t="s">
        <v>181</v>
      </c>
      <c r="B2" s="273" t="s">
        <v>182</v>
      </c>
      <c r="C2" s="274"/>
      <c r="D2" s="204" t="s">
        <v>183</v>
      </c>
      <c r="E2" s="204" t="s">
        <v>184</v>
      </c>
      <c r="F2" s="204" t="s">
        <v>185</v>
      </c>
      <c r="G2" s="205" t="s">
        <v>186</v>
      </c>
      <c r="H2" s="264" t="s">
        <v>187</v>
      </c>
    </row>
    <row r="3" spans="1:8" ht="16" thickBot="1" x14ac:dyDescent="0.4">
      <c r="A3" s="364"/>
      <c r="B3" s="105" t="s">
        <v>11</v>
      </c>
      <c r="C3" s="105" t="s">
        <v>188</v>
      </c>
      <c r="D3" s="105" t="s">
        <v>11</v>
      </c>
      <c r="E3" s="105" t="s">
        <v>11</v>
      </c>
      <c r="F3" s="105" t="s">
        <v>11</v>
      </c>
      <c r="G3" s="151" t="s">
        <v>189</v>
      </c>
      <c r="H3" s="276"/>
    </row>
    <row r="4" spans="1:8" s="55" customFormat="1" x14ac:dyDescent="0.35">
      <c r="A4" s="365" t="s">
        <v>24</v>
      </c>
      <c r="B4" s="184">
        <v>4024</v>
      </c>
      <c r="C4" s="184">
        <v>86872044</v>
      </c>
      <c r="D4" s="184">
        <v>1970</v>
      </c>
      <c r="E4" s="184">
        <v>2121</v>
      </c>
      <c r="F4" s="184">
        <f>+D4-E4</f>
        <v>-151</v>
      </c>
      <c r="G4" s="184">
        <v>18341094</v>
      </c>
      <c r="H4" s="366">
        <f t="shared" ref="H4:H19" si="0">+G4/C4</f>
        <v>0.21112769028434511</v>
      </c>
    </row>
    <row r="5" spans="1:8" x14ac:dyDescent="0.35">
      <c r="A5" s="367" t="s">
        <v>282</v>
      </c>
      <c r="B5" s="103">
        <v>6736</v>
      </c>
      <c r="C5" s="103">
        <v>165747145</v>
      </c>
      <c r="D5" s="103">
        <v>3300</v>
      </c>
      <c r="E5" s="103">
        <v>3563</v>
      </c>
      <c r="F5" s="103">
        <f>+D5-E5</f>
        <v>-263</v>
      </c>
      <c r="G5" s="103">
        <v>31564222</v>
      </c>
      <c r="H5" s="368">
        <f t="shared" si="0"/>
        <v>0.1904359921252339</v>
      </c>
    </row>
    <row r="6" spans="1:8" x14ac:dyDescent="0.35">
      <c r="A6" s="367" t="s">
        <v>283</v>
      </c>
      <c r="B6" s="103">
        <v>192</v>
      </c>
      <c r="C6" s="103">
        <v>5565451</v>
      </c>
      <c r="D6" s="103">
        <v>71</v>
      </c>
      <c r="E6" s="103">
        <v>107</v>
      </c>
      <c r="F6" s="103">
        <f t="shared" ref="F6:F7" si="1">+D6-E6</f>
        <v>-36</v>
      </c>
      <c r="G6" s="103">
        <v>1816057</v>
      </c>
      <c r="H6" s="369">
        <f t="shared" si="0"/>
        <v>0.32630904485548429</v>
      </c>
    </row>
    <row r="7" spans="1:8" x14ac:dyDescent="0.35">
      <c r="A7" s="367" t="s">
        <v>284</v>
      </c>
      <c r="B7" s="103">
        <v>4730</v>
      </c>
      <c r="C7" s="103">
        <v>81891194</v>
      </c>
      <c r="D7" s="103">
        <v>2024</v>
      </c>
      <c r="E7" s="103">
        <v>2199</v>
      </c>
      <c r="F7" s="103">
        <f t="shared" si="1"/>
        <v>-175</v>
      </c>
      <c r="G7" s="103">
        <v>18701096</v>
      </c>
      <c r="H7" s="369">
        <f t="shared" si="0"/>
        <v>0.22836516463540635</v>
      </c>
    </row>
    <row r="8" spans="1:8" x14ac:dyDescent="0.35">
      <c r="A8" s="365" t="s">
        <v>40</v>
      </c>
      <c r="B8" s="184">
        <v>8604</v>
      </c>
      <c r="C8" s="184">
        <v>221316607</v>
      </c>
      <c r="D8" s="184">
        <v>2785</v>
      </c>
      <c r="E8" s="184">
        <v>4287</v>
      </c>
      <c r="F8" s="184">
        <f>+D8-E8</f>
        <v>-1502</v>
      </c>
      <c r="G8" s="184">
        <v>33440047</v>
      </c>
      <c r="H8" s="366">
        <f t="shared" si="0"/>
        <v>0.15109596813943565</v>
      </c>
    </row>
    <row r="9" spans="1:8" x14ac:dyDescent="0.35">
      <c r="A9" s="367" t="s">
        <v>285</v>
      </c>
      <c r="B9" s="103">
        <v>15131</v>
      </c>
      <c r="C9" s="103">
        <v>425856088</v>
      </c>
      <c r="D9" s="103">
        <v>5672</v>
      </c>
      <c r="E9" s="103">
        <v>7566</v>
      </c>
      <c r="F9" s="103">
        <f>+D9-E9</f>
        <v>-1894</v>
      </c>
      <c r="G9" s="103">
        <v>75863812</v>
      </c>
      <c r="H9" s="369">
        <f t="shared" si="0"/>
        <v>0.17814424670148193</v>
      </c>
    </row>
    <row r="10" spans="1:8" x14ac:dyDescent="0.35">
      <c r="A10" s="367" t="s">
        <v>286</v>
      </c>
      <c r="B10" s="103">
        <v>1025</v>
      </c>
      <c r="C10" s="103">
        <v>44758800</v>
      </c>
      <c r="D10" s="103">
        <v>421</v>
      </c>
      <c r="E10" s="103">
        <v>476</v>
      </c>
      <c r="F10" s="103">
        <f t="shared" ref="F10:F16" si="2">+D10-E10</f>
        <v>-55</v>
      </c>
      <c r="G10" s="103">
        <v>9718766</v>
      </c>
      <c r="H10" s="369">
        <f t="shared" si="0"/>
        <v>0.21713642903741834</v>
      </c>
    </row>
    <row r="11" spans="1:8" x14ac:dyDescent="0.35">
      <c r="A11" s="367" t="s">
        <v>236</v>
      </c>
      <c r="B11" s="103">
        <v>5778</v>
      </c>
      <c r="C11" s="103">
        <v>212949951</v>
      </c>
      <c r="D11" s="103">
        <v>2434</v>
      </c>
      <c r="E11" s="103">
        <v>2928</v>
      </c>
      <c r="F11" s="103">
        <f t="shared" si="2"/>
        <v>-494</v>
      </c>
      <c r="G11" s="103">
        <v>49125427</v>
      </c>
      <c r="H11" s="369">
        <f t="shared" si="0"/>
        <v>0.23069001316652099</v>
      </c>
    </row>
    <row r="12" spans="1:8" x14ac:dyDescent="0.35">
      <c r="A12" s="367" t="s">
        <v>287</v>
      </c>
      <c r="B12" s="103">
        <v>1699</v>
      </c>
      <c r="C12" s="103">
        <v>48909054</v>
      </c>
      <c r="D12" s="103">
        <v>556</v>
      </c>
      <c r="E12" s="103">
        <v>852</v>
      </c>
      <c r="F12" s="103">
        <f t="shared" si="2"/>
        <v>-296</v>
      </c>
      <c r="G12" s="103">
        <v>9266821</v>
      </c>
      <c r="H12" s="369">
        <f t="shared" si="0"/>
        <v>0.18947046082715074</v>
      </c>
    </row>
    <row r="13" spans="1:8" x14ac:dyDescent="0.35">
      <c r="A13" s="367" t="s">
        <v>288</v>
      </c>
      <c r="B13" s="103">
        <v>8471</v>
      </c>
      <c r="C13" s="103">
        <v>240936642</v>
      </c>
      <c r="D13" s="103">
        <v>3850</v>
      </c>
      <c r="E13" s="103">
        <v>4500</v>
      </c>
      <c r="F13" s="103">
        <f t="shared" si="2"/>
        <v>-650</v>
      </c>
      <c r="G13" s="103">
        <v>51301964</v>
      </c>
      <c r="H13" s="369">
        <f t="shared" si="0"/>
        <v>0.21292719768211926</v>
      </c>
    </row>
    <row r="14" spans="1:8" x14ac:dyDescent="0.35">
      <c r="A14" s="367" t="s">
        <v>289</v>
      </c>
      <c r="B14" s="103">
        <v>2854</v>
      </c>
      <c r="C14" s="103">
        <v>106763894</v>
      </c>
      <c r="D14" s="103">
        <v>1180</v>
      </c>
      <c r="E14" s="103">
        <v>1625</v>
      </c>
      <c r="F14" s="103">
        <f t="shared" si="2"/>
        <v>-445</v>
      </c>
      <c r="G14" s="103">
        <v>20309994</v>
      </c>
      <c r="H14" s="369">
        <f t="shared" si="0"/>
        <v>0.19023279536806703</v>
      </c>
    </row>
    <row r="15" spans="1:8" x14ac:dyDescent="0.35">
      <c r="A15" s="367" t="s">
        <v>194</v>
      </c>
      <c r="B15" s="103">
        <v>8678</v>
      </c>
      <c r="C15" s="103">
        <v>213337150</v>
      </c>
      <c r="D15" s="103">
        <v>3793</v>
      </c>
      <c r="E15" s="103">
        <v>4333</v>
      </c>
      <c r="F15" s="103">
        <f t="shared" si="2"/>
        <v>-540</v>
      </c>
      <c r="G15" s="103">
        <v>48340650</v>
      </c>
      <c r="H15" s="369">
        <f t="shared" si="0"/>
        <v>0.22659274298920745</v>
      </c>
    </row>
    <row r="16" spans="1:8" x14ac:dyDescent="0.35">
      <c r="A16" s="367" t="s">
        <v>290</v>
      </c>
      <c r="B16" s="103">
        <v>3053</v>
      </c>
      <c r="C16" s="103">
        <v>71770254</v>
      </c>
      <c r="D16" s="103">
        <v>1234</v>
      </c>
      <c r="E16" s="103">
        <v>1490</v>
      </c>
      <c r="F16" s="103">
        <f t="shared" si="2"/>
        <v>-256</v>
      </c>
      <c r="G16" s="103">
        <v>12990184</v>
      </c>
      <c r="H16" s="369">
        <f t="shared" si="0"/>
        <v>0.18099676782528873</v>
      </c>
    </row>
    <row r="17" spans="1:9" x14ac:dyDescent="0.35">
      <c r="A17" s="365" t="s">
        <v>90</v>
      </c>
      <c r="B17" s="184">
        <v>20746</v>
      </c>
      <c r="C17" s="184">
        <v>506222160</v>
      </c>
      <c r="D17" s="184">
        <v>8266</v>
      </c>
      <c r="E17" s="184">
        <v>10337</v>
      </c>
      <c r="F17" s="184">
        <f>+D17-E17</f>
        <v>-2071</v>
      </c>
      <c r="G17" s="184">
        <v>90109851</v>
      </c>
      <c r="H17" s="366">
        <f t="shared" si="0"/>
        <v>0.17800455633945381</v>
      </c>
    </row>
    <row r="18" spans="1:9" x14ac:dyDescent="0.35">
      <c r="A18" s="367" t="s">
        <v>291</v>
      </c>
      <c r="B18" s="103">
        <v>29972</v>
      </c>
      <c r="C18" s="103">
        <v>724478211</v>
      </c>
      <c r="D18" s="103">
        <v>12557</v>
      </c>
      <c r="E18" s="103">
        <v>14792</v>
      </c>
      <c r="F18" s="103">
        <f>+D18-E18</f>
        <v>-2235</v>
      </c>
      <c r="G18" s="103">
        <v>127581408</v>
      </c>
      <c r="H18" s="369">
        <f t="shared" si="0"/>
        <v>0.17610109740070568</v>
      </c>
    </row>
    <row r="19" spans="1:9" x14ac:dyDescent="0.35">
      <c r="A19" s="365" t="s">
        <v>93</v>
      </c>
      <c r="B19" s="184">
        <v>12586</v>
      </c>
      <c r="C19" s="184">
        <v>182660179</v>
      </c>
      <c r="D19" s="184">
        <v>6046</v>
      </c>
      <c r="E19" s="184">
        <v>7054</v>
      </c>
      <c r="F19" s="184">
        <f>+D19-E19</f>
        <v>-1008</v>
      </c>
      <c r="G19" s="184">
        <v>43273659</v>
      </c>
      <c r="H19" s="366">
        <f t="shared" si="0"/>
        <v>0.23690800719077365</v>
      </c>
    </row>
    <row r="20" spans="1:9" x14ac:dyDescent="0.35">
      <c r="A20" s="365" t="s">
        <v>95</v>
      </c>
      <c r="B20" s="184">
        <v>58588</v>
      </c>
      <c r="C20" s="184">
        <v>681579765</v>
      </c>
      <c r="D20" s="184">
        <v>22664</v>
      </c>
      <c r="E20" s="184">
        <v>26900</v>
      </c>
      <c r="F20" s="184">
        <f t="shared" ref="F20" si="3">+D20-E20</f>
        <v>-4236</v>
      </c>
      <c r="G20" s="184">
        <v>127451943</v>
      </c>
      <c r="H20" s="366">
        <f t="shared" ref="H20:H31" si="4">+G20/C20</f>
        <v>0.18699490440418223</v>
      </c>
    </row>
    <row r="21" spans="1:9" x14ac:dyDescent="0.35">
      <c r="A21" s="365" t="s">
        <v>97</v>
      </c>
      <c r="B21" s="184">
        <v>8849</v>
      </c>
      <c r="C21" s="184">
        <v>198487878</v>
      </c>
      <c r="D21" s="184">
        <v>4674</v>
      </c>
      <c r="E21" s="184">
        <v>5488</v>
      </c>
      <c r="F21" s="184">
        <f>+D21-E21</f>
        <v>-814</v>
      </c>
      <c r="G21" s="184">
        <v>34871758</v>
      </c>
      <c r="H21" s="366">
        <f>+G21/C21</f>
        <v>0.17568709158148188</v>
      </c>
    </row>
    <row r="22" spans="1:9" x14ac:dyDescent="0.35">
      <c r="A22" s="367" t="s">
        <v>292</v>
      </c>
      <c r="B22" s="103">
        <v>87548</v>
      </c>
      <c r="C22" s="103">
        <v>1180383432</v>
      </c>
      <c r="D22" s="103">
        <v>40723</v>
      </c>
      <c r="E22" s="103">
        <v>44062</v>
      </c>
      <c r="F22" s="103">
        <f>+D22-E22</f>
        <v>-3339</v>
      </c>
      <c r="G22" s="103">
        <v>230150569</v>
      </c>
      <c r="H22" s="369">
        <f>+G22/C22</f>
        <v>0.19497949798400763</v>
      </c>
    </row>
    <row r="23" spans="1:9" x14ac:dyDescent="0.35">
      <c r="A23" s="367" t="s">
        <v>195</v>
      </c>
      <c r="B23" s="103">
        <v>3499</v>
      </c>
      <c r="C23" s="103">
        <v>103970173</v>
      </c>
      <c r="D23" s="103">
        <v>1848</v>
      </c>
      <c r="E23" s="103">
        <v>1960</v>
      </c>
      <c r="F23" s="103">
        <f t="shared" ref="F23:F27" si="5">+D23-E23</f>
        <v>-112</v>
      </c>
      <c r="G23" s="103">
        <v>21152085</v>
      </c>
      <c r="H23" s="369">
        <f t="shared" si="4"/>
        <v>0.20344377997716712</v>
      </c>
    </row>
    <row r="24" spans="1:9" x14ac:dyDescent="0.35">
      <c r="A24" s="367" t="s">
        <v>293</v>
      </c>
      <c r="B24" s="103">
        <v>2413</v>
      </c>
      <c r="C24" s="103">
        <v>45471590</v>
      </c>
      <c r="D24" s="103">
        <v>858</v>
      </c>
      <c r="E24" s="103">
        <v>1099</v>
      </c>
      <c r="F24" s="103">
        <f t="shared" si="5"/>
        <v>-241</v>
      </c>
      <c r="G24" s="103">
        <v>5394104</v>
      </c>
      <c r="H24" s="369">
        <f t="shared" si="4"/>
        <v>0.11862580569538035</v>
      </c>
    </row>
    <row r="25" spans="1:9" x14ac:dyDescent="0.35">
      <c r="A25" s="367" t="s">
        <v>294</v>
      </c>
      <c r="B25" s="103">
        <v>13209</v>
      </c>
      <c r="C25" s="103">
        <v>361413144</v>
      </c>
      <c r="D25" s="103">
        <v>7783</v>
      </c>
      <c r="E25" s="103">
        <v>8382</v>
      </c>
      <c r="F25" s="103">
        <f t="shared" si="5"/>
        <v>-599</v>
      </c>
      <c r="G25" s="103">
        <v>66706282</v>
      </c>
      <c r="H25" s="369">
        <f t="shared" si="4"/>
        <v>0.18457071389744475</v>
      </c>
    </row>
    <row r="26" spans="1:9" x14ac:dyDescent="0.35">
      <c r="A26" s="367" t="s">
        <v>295</v>
      </c>
      <c r="B26" s="103">
        <v>2416</v>
      </c>
      <c r="C26" s="103">
        <v>78635832</v>
      </c>
      <c r="D26" s="103">
        <v>1311</v>
      </c>
      <c r="E26" s="103">
        <v>1437</v>
      </c>
      <c r="F26" s="103">
        <f t="shared" si="5"/>
        <v>-126</v>
      </c>
      <c r="G26" s="103">
        <v>12013679</v>
      </c>
      <c r="H26" s="369">
        <f t="shared" si="4"/>
        <v>0.15277614154320895</v>
      </c>
    </row>
    <row r="27" spans="1:9" x14ac:dyDescent="0.35">
      <c r="A27" s="367" t="s">
        <v>296</v>
      </c>
      <c r="B27" s="103">
        <v>9676</v>
      </c>
      <c r="C27" s="103">
        <v>277543779</v>
      </c>
      <c r="D27" s="103">
        <v>4008</v>
      </c>
      <c r="E27" s="103">
        <v>4519</v>
      </c>
      <c r="F27" s="103">
        <f t="shared" si="5"/>
        <v>-511</v>
      </c>
      <c r="G27" s="103">
        <v>42129040</v>
      </c>
      <c r="H27" s="369">
        <f t="shared" si="4"/>
        <v>0.15179241326104448</v>
      </c>
    </row>
    <row r="28" spans="1:9" x14ac:dyDescent="0.35">
      <c r="A28" s="365" t="s">
        <v>118</v>
      </c>
      <c r="B28" s="184">
        <v>3308</v>
      </c>
      <c r="C28" s="184">
        <v>99124671</v>
      </c>
      <c r="D28" s="184">
        <v>1602</v>
      </c>
      <c r="E28" s="184">
        <v>2003</v>
      </c>
      <c r="F28" s="184">
        <f>+D28-E28</f>
        <v>-401</v>
      </c>
      <c r="G28" s="184">
        <v>19603797</v>
      </c>
      <c r="H28" s="366">
        <f>+G28/C28</f>
        <v>0.19776910028785871</v>
      </c>
    </row>
    <row r="29" spans="1:9" s="55" customFormat="1" x14ac:dyDescent="0.35">
      <c r="A29" s="367" t="s">
        <v>196</v>
      </c>
      <c r="B29" s="103">
        <v>12704</v>
      </c>
      <c r="C29" s="103">
        <v>401846513</v>
      </c>
      <c r="D29" s="103">
        <v>6408</v>
      </c>
      <c r="E29" s="103">
        <v>7338</v>
      </c>
      <c r="F29" s="103">
        <f>+D29-E29</f>
        <v>-930</v>
      </c>
      <c r="G29" s="103">
        <v>73073383</v>
      </c>
      <c r="H29" s="369">
        <f>+G29/C29</f>
        <v>0.1818440141597048</v>
      </c>
      <c r="I29" s="1"/>
    </row>
    <row r="30" spans="1:9" ht="16" thickBot="1" x14ac:dyDescent="0.4">
      <c r="A30" s="370" t="s">
        <v>297</v>
      </c>
      <c r="B30" s="371">
        <v>2246</v>
      </c>
      <c r="C30" s="371">
        <v>107427956</v>
      </c>
      <c r="D30" s="371">
        <v>826</v>
      </c>
      <c r="E30" s="371">
        <v>938</v>
      </c>
      <c r="F30" s="371">
        <f t="shared" ref="F30" si="6">+D30-E30</f>
        <v>-112</v>
      </c>
      <c r="G30" s="371">
        <v>14666035</v>
      </c>
      <c r="H30" s="372">
        <f t="shared" si="4"/>
        <v>0.13651972490289213</v>
      </c>
    </row>
    <row r="31" spans="1:9" ht="16" thickBot="1" x14ac:dyDescent="0.4">
      <c r="A31" s="4" t="s">
        <v>131</v>
      </c>
      <c r="B31" s="36">
        <f>SUBTOTAL(9,B4:B30)-B4-B8-B17-B19-B20-B21-B28</f>
        <v>222030</v>
      </c>
      <c r="C31" s="36">
        <f t="shared" ref="C31:G31" si="7">SUBTOTAL(9,C4:C30)-C4-C8-C17-C19-C20-C21-C28</f>
        <v>4899656253</v>
      </c>
      <c r="D31" s="36">
        <f t="shared" si="7"/>
        <v>100857</v>
      </c>
      <c r="E31" s="36">
        <f t="shared" si="7"/>
        <v>114166</v>
      </c>
      <c r="F31" s="36">
        <f t="shared" si="7"/>
        <v>-13309</v>
      </c>
      <c r="G31" s="36">
        <f t="shared" si="7"/>
        <v>921865578</v>
      </c>
      <c r="H31" s="6">
        <f t="shared" si="4"/>
        <v>0.18814903136022101</v>
      </c>
    </row>
    <row r="32" spans="1:9" x14ac:dyDescent="0.35">
      <c r="F32" s="33"/>
      <c r="G32" s="33"/>
      <c r="H32" s="33"/>
    </row>
    <row r="33" spans="2:8" x14ac:dyDescent="0.35">
      <c r="E33" s="31"/>
      <c r="F33" s="33"/>
      <c r="G33" s="33"/>
      <c r="H33" s="33"/>
    </row>
    <row r="34" spans="2:8" x14ac:dyDescent="0.35">
      <c r="B34" s="31"/>
      <c r="F34" s="33"/>
      <c r="G34" s="33"/>
      <c r="H34" s="33"/>
    </row>
    <row r="35" spans="2:8" x14ac:dyDescent="0.35">
      <c r="B35" s="48"/>
      <c r="C35" s="48"/>
      <c r="F35" s="33"/>
      <c r="G35" s="33"/>
      <c r="H35" s="33"/>
    </row>
    <row r="36" spans="2:8" x14ac:dyDescent="0.35">
      <c r="B36" s="48"/>
      <c r="C36" s="48"/>
      <c r="F36" s="33"/>
      <c r="G36" s="33"/>
      <c r="H36" s="33"/>
    </row>
    <row r="37" spans="2:8" x14ac:dyDescent="0.35">
      <c r="F37" s="33"/>
      <c r="G37" s="33"/>
      <c r="H37" s="33"/>
    </row>
    <row r="38" spans="2:8" x14ac:dyDescent="0.35">
      <c r="F38" s="33"/>
      <c r="G38" s="33"/>
      <c r="H38" s="33"/>
    </row>
    <row r="39" spans="2:8" x14ac:dyDescent="0.35">
      <c r="F39" s="33"/>
      <c r="G39" s="33"/>
      <c r="H39" s="33"/>
    </row>
    <row r="40" spans="2:8" x14ac:dyDescent="0.35">
      <c r="F40" s="33"/>
      <c r="G40" s="33"/>
      <c r="H40" s="33"/>
    </row>
    <row r="41" spans="2:8" x14ac:dyDescent="0.35">
      <c r="F41" s="33"/>
      <c r="G41" s="33"/>
      <c r="H41" s="33"/>
    </row>
    <row r="42" spans="2:8" x14ac:dyDescent="0.35">
      <c r="F42" s="33"/>
      <c r="G42" s="33"/>
      <c r="H42" s="33"/>
    </row>
    <row r="43" spans="2:8" x14ac:dyDescent="0.35">
      <c r="F43" s="33"/>
      <c r="G43" s="33"/>
      <c r="H43" s="33"/>
    </row>
    <row r="44" spans="2:8" x14ac:dyDescent="0.35">
      <c r="F44" s="33"/>
      <c r="G44" s="33"/>
      <c r="H44" s="33"/>
    </row>
    <row r="45" spans="2:8" x14ac:dyDescent="0.35">
      <c r="F45" s="33"/>
      <c r="G45" s="33"/>
      <c r="H45" s="33"/>
    </row>
    <row r="46" spans="2:8" x14ac:dyDescent="0.35">
      <c r="F46" s="33"/>
      <c r="G46" s="33"/>
      <c r="H46" s="33"/>
    </row>
    <row r="47" spans="2:8" x14ac:dyDescent="0.35">
      <c r="F47" s="33"/>
      <c r="G47" s="33"/>
      <c r="H47" s="33"/>
    </row>
    <row r="48" spans="2:8" x14ac:dyDescent="0.35">
      <c r="G48" s="48"/>
      <c r="H48" s="48"/>
    </row>
    <row r="49" spans="5:9" x14ac:dyDescent="0.35">
      <c r="G49" s="48"/>
      <c r="H49" s="48"/>
    </row>
    <row r="50" spans="5:9" x14ac:dyDescent="0.35">
      <c r="E50" s="55"/>
      <c r="F50" s="55"/>
      <c r="G50" s="48"/>
      <c r="H50" s="48"/>
      <c r="I50" s="55"/>
    </row>
    <row r="51" spans="5:9" x14ac:dyDescent="0.35">
      <c r="E51" s="55"/>
      <c r="F51" s="55"/>
      <c r="G51" s="48"/>
      <c r="H51" s="48"/>
      <c r="I51" s="55"/>
    </row>
    <row r="52" spans="5:9" x14ac:dyDescent="0.35">
      <c r="E52" s="55"/>
      <c r="F52" s="55"/>
      <c r="G52" s="48"/>
      <c r="H52" s="48"/>
      <c r="I52" s="55"/>
    </row>
    <row r="53" spans="5:9" x14ac:dyDescent="0.35">
      <c r="E53" s="55"/>
      <c r="F53" s="55"/>
      <c r="G53" s="48"/>
      <c r="H53" s="48"/>
      <c r="I53" s="55"/>
    </row>
    <row r="54" spans="5:9" x14ac:dyDescent="0.35">
      <c r="E54" s="55"/>
      <c r="F54" s="55"/>
      <c r="G54" s="48"/>
      <c r="H54" s="48"/>
      <c r="I54" s="55"/>
    </row>
    <row r="55" spans="5:9" x14ac:dyDescent="0.35">
      <c r="E55" s="55"/>
      <c r="F55" s="55"/>
      <c r="G55" s="48"/>
      <c r="H55" s="48"/>
      <c r="I55" s="55"/>
    </row>
    <row r="56" spans="5:9" x14ac:dyDescent="0.35">
      <c r="E56" s="55"/>
      <c r="F56" s="55"/>
      <c r="G56" s="48"/>
      <c r="H56" s="48"/>
      <c r="I56" s="55"/>
    </row>
    <row r="57" spans="5:9" x14ac:dyDescent="0.35">
      <c r="E57" s="55"/>
      <c r="F57" s="55"/>
      <c r="G57" s="48"/>
      <c r="H57" s="48"/>
      <c r="I57" s="55"/>
    </row>
    <row r="58" spans="5:9" x14ac:dyDescent="0.35">
      <c r="E58" s="55"/>
      <c r="F58" s="55"/>
      <c r="G58" s="48"/>
      <c r="H58" s="48"/>
      <c r="I58" s="55"/>
    </row>
    <row r="59" spans="5:9" x14ac:dyDescent="0.35">
      <c r="F59" s="49"/>
      <c r="G59" s="49"/>
      <c r="H59" s="49"/>
    </row>
    <row r="60" spans="5:9" x14ac:dyDescent="0.35">
      <c r="G60" s="49"/>
      <c r="H60" s="49"/>
    </row>
    <row r="61" spans="5:9" x14ac:dyDescent="0.35">
      <c r="G61" s="49"/>
      <c r="H61" s="49"/>
    </row>
    <row r="62" spans="5:9" x14ac:dyDescent="0.35">
      <c r="G62" s="49"/>
      <c r="H62" s="49"/>
    </row>
  </sheetData>
  <autoFilter ref="A2:H30">
    <filterColumn colId="1" showButton="0"/>
  </autoFilter>
  <mergeCells count="3">
    <mergeCell ref="B2:C2"/>
    <mergeCell ref="A1:H1"/>
    <mergeCell ref="H2:H3"/>
  </mergeCells>
  <printOptions horizontalCentered="1" verticalCentered="1"/>
  <pageMargins left="0" right="0" top="0.55118110236220474" bottom="0.35433070866141736"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243"/>
  <sheetViews>
    <sheetView zoomScaleNormal="100" workbookViewId="0">
      <selection sqref="A1:AA1"/>
    </sheetView>
  </sheetViews>
  <sheetFormatPr defaultColWidth="9.1796875" defaultRowHeight="15.5" x14ac:dyDescent="0.35"/>
  <cols>
    <col min="1" max="1" width="26.54296875" style="1" bestFit="1" customWidth="1"/>
    <col min="2" max="4" width="8.984375E-2" style="1" customWidth="1"/>
    <col min="5" max="5" width="28.453125" style="1" bestFit="1" customWidth="1"/>
    <col min="6" max="6" width="16.90625" style="1" bestFit="1" customWidth="1"/>
    <col min="7" max="7" width="18.26953125" style="1" customWidth="1"/>
    <col min="8" max="8" width="15.81640625" style="1" bestFit="1" customWidth="1"/>
    <col min="9" max="9" width="27.54296875" style="1" customWidth="1"/>
    <col min="10" max="10" width="16.6328125" style="1" bestFit="1" customWidth="1"/>
    <col min="11" max="11" width="23" style="1" customWidth="1"/>
    <col min="12" max="12" width="16.90625" style="1" bestFit="1" customWidth="1"/>
    <col min="13" max="13" width="19.453125" style="1" customWidth="1"/>
    <col min="14" max="14" width="20.90625" style="1" bestFit="1" customWidth="1"/>
    <col min="15" max="15" width="19.453125" style="161" customWidth="1"/>
    <col min="16" max="16" width="33.54296875" style="1" customWidth="1"/>
    <col min="17" max="17" width="19.453125" style="1" customWidth="1"/>
    <col min="18" max="18" width="23.453125" style="161" customWidth="1"/>
    <col min="19" max="19" width="38.7265625" style="161" customWidth="1"/>
    <col min="20" max="20" width="22.7265625" style="1" customWidth="1"/>
    <col min="21" max="23" width="19.453125" style="1" customWidth="1"/>
    <col min="24" max="24" width="16.6328125" style="1" bestFit="1" customWidth="1"/>
    <col min="25" max="25" width="16.54296875" style="1" bestFit="1" customWidth="1"/>
    <col min="26" max="26" width="14.54296875" style="1" bestFit="1" customWidth="1"/>
    <col min="27" max="27" width="16.54296875" style="55" bestFit="1" customWidth="1"/>
    <col min="28" max="16384" width="9.1796875" style="1"/>
  </cols>
  <sheetData>
    <row r="1" spans="1:27" ht="21" thickBot="1" x14ac:dyDescent="0.4">
      <c r="A1" s="282" t="s">
        <v>299</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48" customHeight="1" thickBot="1" x14ac:dyDescent="0.4">
      <c r="A2" s="4"/>
      <c r="B2" s="273" t="s">
        <v>0</v>
      </c>
      <c r="C2" s="274"/>
      <c r="D2" s="7" t="s">
        <v>1</v>
      </c>
      <c r="E2" s="273" t="s">
        <v>2</v>
      </c>
      <c r="F2" s="283"/>
      <c r="G2" s="283"/>
      <c r="H2" s="283"/>
      <c r="I2" s="283"/>
      <c r="J2" s="283"/>
      <c r="K2" s="283"/>
      <c r="L2" s="283"/>
      <c r="M2" s="274"/>
      <c r="N2" s="273" t="s">
        <v>3</v>
      </c>
      <c r="O2" s="283"/>
      <c r="P2" s="283"/>
      <c r="Q2" s="283"/>
      <c r="R2" s="283"/>
      <c r="S2" s="274"/>
      <c r="T2" s="277" t="s">
        <v>4</v>
      </c>
      <c r="U2" s="278"/>
      <c r="V2" s="278"/>
      <c r="W2" s="262"/>
      <c r="X2" s="277" t="s">
        <v>230</v>
      </c>
      <c r="Y2" s="278"/>
      <c r="Z2" s="278"/>
      <c r="AA2" s="262"/>
    </row>
    <row r="3" spans="1:27" ht="47" thickBot="1" x14ac:dyDescent="0.4">
      <c r="A3" s="4"/>
      <c r="B3" s="273" t="s">
        <v>5</v>
      </c>
      <c r="C3" s="274"/>
      <c r="D3" s="7"/>
      <c r="E3" s="7" t="s">
        <v>6</v>
      </c>
      <c r="F3" s="7"/>
      <c r="G3" s="7" t="s">
        <v>7</v>
      </c>
      <c r="H3" s="7"/>
      <c r="I3" s="7" t="s">
        <v>8</v>
      </c>
      <c r="J3" s="7"/>
      <c r="K3" s="7" t="s">
        <v>9</v>
      </c>
      <c r="L3" s="7"/>
      <c r="M3" s="7"/>
      <c r="N3" s="273" t="s">
        <v>10</v>
      </c>
      <c r="O3" s="283"/>
      <c r="P3" s="283"/>
      <c r="Q3" s="283"/>
      <c r="R3" s="283"/>
      <c r="S3" s="274"/>
      <c r="T3" s="279"/>
      <c r="U3" s="280"/>
      <c r="V3" s="280"/>
      <c r="W3" s="281"/>
      <c r="X3" s="279"/>
      <c r="Y3" s="280"/>
      <c r="Z3" s="280"/>
      <c r="AA3" s="281"/>
    </row>
    <row r="4" spans="1:27" ht="93.5" thickBot="1" x14ac:dyDescent="0.4">
      <c r="A4" s="104"/>
      <c r="B4" s="277" t="s">
        <v>11</v>
      </c>
      <c r="C4" s="262" t="s">
        <v>12</v>
      </c>
      <c r="D4" s="203" t="s">
        <v>11</v>
      </c>
      <c r="E4" s="203" t="s">
        <v>11</v>
      </c>
      <c r="F4" s="203" t="s">
        <v>13</v>
      </c>
      <c r="G4" s="203" t="s">
        <v>11</v>
      </c>
      <c r="H4" s="203" t="s">
        <v>14</v>
      </c>
      <c r="I4" s="203" t="s">
        <v>11</v>
      </c>
      <c r="J4" s="203" t="s">
        <v>13</v>
      </c>
      <c r="K4" s="203" t="s">
        <v>11</v>
      </c>
      <c r="L4" s="203" t="s">
        <v>14</v>
      </c>
      <c r="M4" s="203" t="s">
        <v>13</v>
      </c>
      <c r="N4" s="203" t="s">
        <v>11</v>
      </c>
      <c r="O4" s="373" t="s">
        <v>15</v>
      </c>
      <c r="P4" s="203" t="s">
        <v>16</v>
      </c>
      <c r="Q4" s="203" t="s">
        <v>17</v>
      </c>
      <c r="R4" s="373" t="s">
        <v>18</v>
      </c>
      <c r="S4" s="373" t="s">
        <v>19</v>
      </c>
      <c r="T4" s="203" t="s">
        <v>20</v>
      </c>
      <c r="U4" s="203" t="s">
        <v>21</v>
      </c>
      <c r="V4" s="203" t="s">
        <v>22</v>
      </c>
      <c r="W4" s="203" t="s">
        <v>23</v>
      </c>
      <c r="X4" s="165" t="s">
        <v>11</v>
      </c>
      <c r="Y4" s="166" t="s">
        <v>229</v>
      </c>
      <c r="Z4" s="166" t="s">
        <v>12</v>
      </c>
      <c r="AA4" s="166" t="s">
        <v>266</v>
      </c>
    </row>
    <row r="5" spans="1:27" x14ac:dyDescent="0.35">
      <c r="A5" s="180" t="s">
        <v>24</v>
      </c>
      <c r="B5" s="374">
        <v>4024</v>
      </c>
      <c r="C5" s="374">
        <v>86872044</v>
      </c>
      <c r="D5" s="374">
        <v>1970</v>
      </c>
      <c r="E5" s="374">
        <v>1068</v>
      </c>
      <c r="F5" s="374">
        <v>10388983</v>
      </c>
      <c r="G5" s="374">
        <v>284</v>
      </c>
      <c r="H5" s="374">
        <v>1749413</v>
      </c>
      <c r="I5" s="374">
        <v>411</v>
      </c>
      <c r="J5" s="374">
        <v>6489102</v>
      </c>
      <c r="K5" s="374">
        <v>358</v>
      </c>
      <c r="L5" s="374">
        <v>3473132</v>
      </c>
      <c r="M5" s="374">
        <v>1463009</v>
      </c>
      <c r="N5" s="374">
        <v>3874</v>
      </c>
      <c r="O5" s="374">
        <v>1752</v>
      </c>
      <c r="P5" s="374">
        <v>506</v>
      </c>
      <c r="Q5" s="374">
        <v>82965994</v>
      </c>
      <c r="R5" s="374">
        <v>64517467</v>
      </c>
      <c r="S5" s="374">
        <v>4301559</v>
      </c>
      <c r="T5" s="374">
        <v>39888</v>
      </c>
      <c r="U5" s="374">
        <v>255305972</v>
      </c>
      <c r="V5" s="374">
        <v>15609</v>
      </c>
      <c r="W5" s="374">
        <v>319131463</v>
      </c>
      <c r="X5" s="375">
        <f>+N5-B5</f>
        <v>-150</v>
      </c>
      <c r="Y5" s="376">
        <f>+X5/B5</f>
        <v>-3.7276341948310136E-2</v>
      </c>
      <c r="Z5" s="375">
        <f>+Q5-C5</f>
        <v>-3906050</v>
      </c>
      <c r="AA5" s="377">
        <f>+Z5/C5</f>
        <v>-4.4963256533943188E-2</v>
      </c>
    </row>
    <row r="6" spans="1:27" x14ac:dyDescent="0.35">
      <c r="A6" s="181" t="s">
        <v>24</v>
      </c>
      <c r="B6" s="378">
        <v>0</v>
      </c>
      <c r="C6" s="378">
        <v>0</v>
      </c>
      <c r="D6" s="378">
        <v>212</v>
      </c>
      <c r="E6" s="378">
        <v>16</v>
      </c>
      <c r="F6" s="378">
        <v>51199</v>
      </c>
      <c r="G6" s="378">
        <v>6</v>
      </c>
      <c r="H6" s="378">
        <v>1500</v>
      </c>
      <c r="I6" s="378">
        <v>0</v>
      </c>
      <c r="J6" s="378">
        <v>0</v>
      </c>
      <c r="K6" s="378">
        <v>1</v>
      </c>
      <c r="L6" s="378">
        <v>3000</v>
      </c>
      <c r="M6" s="378">
        <v>1690</v>
      </c>
      <c r="N6" s="378">
        <v>190</v>
      </c>
      <c r="O6" s="378">
        <v>32</v>
      </c>
      <c r="P6" s="378">
        <v>3</v>
      </c>
      <c r="Q6" s="378">
        <v>2046046</v>
      </c>
      <c r="R6" s="378">
        <v>713948</v>
      </c>
      <c r="S6" s="378">
        <v>9624</v>
      </c>
      <c r="T6" s="378">
        <v>78660</v>
      </c>
      <c r="U6" s="378">
        <v>214811997</v>
      </c>
      <c r="V6" s="378">
        <v>26211</v>
      </c>
      <c r="W6" s="378">
        <v>210240151</v>
      </c>
      <c r="X6" s="178">
        <f t="shared" ref="X6:X69" si="0">+N6-B6</f>
        <v>190</v>
      </c>
      <c r="Y6" s="183"/>
      <c r="Z6" s="178">
        <f t="shared" ref="Z6:Z69" si="1">+Q6-C6</f>
        <v>2046046</v>
      </c>
      <c r="AA6" s="379"/>
    </row>
    <row r="7" spans="1:27" ht="15.5" customHeight="1" x14ac:dyDescent="0.35">
      <c r="A7" s="181" t="s">
        <v>25</v>
      </c>
      <c r="B7" s="378">
        <v>227</v>
      </c>
      <c r="C7" s="378">
        <v>5076584</v>
      </c>
      <c r="D7" s="378">
        <v>94</v>
      </c>
      <c r="E7" s="378">
        <v>60</v>
      </c>
      <c r="F7" s="378">
        <v>868808</v>
      </c>
      <c r="G7" s="378">
        <v>25</v>
      </c>
      <c r="H7" s="378">
        <v>89286</v>
      </c>
      <c r="I7" s="378">
        <v>22</v>
      </c>
      <c r="J7" s="378">
        <v>222401</v>
      </c>
      <c r="K7" s="378">
        <v>14</v>
      </c>
      <c r="L7" s="378">
        <v>41124</v>
      </c>
      <c r="M7" s="378">
        <v>62355</v>
      </c>
      <c r="N7" s="378">
        <v>201</v>
      </c>
      <c r="O7" s="378">
        <v>101</v>
      </c>
      <c r="P7" s="378">
        <v>18</v>
      </c>
      <c r="Q7" s="378">
        <v>5487182</v>
      </c>
      <c r="R7" s="378">
        <v>4398763</v>
      </c>
      <c r="S7" s="378">
        <v>66446</v>
      </c>
      <c r="T7" s="378">
        <v>1650</v>
      </c>
      <c r="U7" s="378">
        <v>18891237</v>
      </c>
      <c r="V7" s="378">
        <v>651</v>
      </c>
      <c r="W7" s="378">
        <v>19747533</v>
      </c>
      <c r="X7" s="178">
        <f t="shared" si="0"/>
        <v>-26</v>
      </c>
      <c r="Y7" s="183">
        <f t="shared" ref="Y7:Y68" si="2">+X7/B7</f>
        <v>-0.11453744493392071</v>
      </c>
      <c r="Z7" s="178">
        <f t="shared" si="1"/>
        <v>410598</v>
      </c>
      <c r="AA7" s="379">
        <f t="shared" ref="AA7:AA68" si="3">+Z7/C7</f>
        <v>8.0880765491125522E-2</v>
      </c>
    </row>
    <row r="8" spans="1:27" ht="15.5" customHeight="1" x14ac:dyDescent="0.35">
      <c r="A8" s="181" t="s">
        <v>25</v>
      </c>
      <c r="B8" s="378">
        <v>0</v>
      </c>
      <c r="C8" s="378">
        <v>0</v>
      </c>
      <c r="D8" s="378">
        <v>4</v>
      </c>
      <c r="E8" s="378">
        <v>0</v>
      </c>
      <c r="F8" s="378">
        <v>0</v>
      </c>
      <c r="G8" s="378">
        <v>1</v>
      </c>
      <c r="H8" s="378">
        <v>0</v>
      </c>
      <c r="I8" s="378">
        <v>0</v>
      </c>
      <c r="J8" s="378">
        <v>0</v>
      </c>
      <c r="K8" s="378">
        <v>0</v>
      </c>
      <c r="L8" s="378">
        <v>0</v>
      </c>
      <c r="M8" s="378">
        <v>0</v>
      </c>
      <c r="N8" s="378">
        <v>3</v>
      </c>
      <c r="O8" s="378">
        <v>2</v>
      </c>
      <c r="P8" s="378">
        <v>0</v>
      </c>
      <c r="Q8" s="378">
        <v>35904</v>
      </c>
      <c r="R8" s="378">
        <v>19411</v>
      </c>
      <c r="S8" s="378">
        <v>0</v>
      </c>
      <c r="T8" s="378">
        <v>4690</v>
      </c>
      <c r="U8" s="378">
        <v>12087757</v>
      </c>
      <c r="V8" s="378">
        <v>1198</v>
      </c>
      <c r="W8" s="378">
        <v>12673582</v>
      </c>
      <c r="X8" s="178">
        <f t="shared" si="0"/>
        <v>3</v>
      </c>
      <c r="Y8" s="183"/>
      <c r="Z8" s="178">
        <f t="shared" si="1"/>
        <v>35904</v>
      </c>
      <c r="AA8" s="379"/>
    </row>
    <row r="9" spans="1:27" x14ac:dyDescent="0.35">
      <c r="A9" s="181" t="s">
        <v>26</v>
      </c>
      <c r="B9" s="378">
        <v>487</v>
      </c>
      <c r="C9" s="378">
        <v>10407283</v>
      </c>
      <c r="D9" s="378">
        <v>159</v>
      </c>
      <c r="E9" s="378">
        <v>99</v>
      </c>
      <c r="F9" s="378">
        <v>796503</v>
      </c>
      <c r="G9" s="378">
        <v>36</v>
      </c>
      <c r="H9" s="378">
        <v>164044</v>
      </c>
      <c r="I9" s="378">
        <v>51</v>
      </c>
      <c r="J9" s="378">
        <v>324713</v>
      </c>
      <c r="K9" s="378">
        <v>57</v>
      </c>
      <c r="L9" s="378">
        <v>629173</v>
      </c>
      <c r="M9" s="378">
        <v>363347</v>
      </c>
      <c r="N9" s="378">
        <v>403</v>
      </c>
      <c r="O9" s="378">
        <v>230</v>
      </c>
      <c r="P9" s="378">
        <v>28</v>
      </c>
      <c r="Q9" s="378">
        <v>9644319</v>
      </c>
      <c r="R9" s="378">
        <v>8201462</v>
      </c>
      <c r="S9" s="378">
        <v>112057</v>
      </c>
      <c r="T9" s="378">
        <v>2892</v>
      </c>
      <c r="U9" s="378">
        <v>29902677</v>
      </c>
      <c r="V9" s="378">
        <v>1245</v>
      </c>
      <c r="W9" s="378">
        <v>32924806</v>
      </c>
      <c r="X9" s="178">
        <f t="shared" si="0"/>
        <v>-84</v>
      </c>
      <c r="Y9" s="183">
        <f t="shared" si="2"/>
        <v>-0.17248459958932238</v>
      </c>
      <c r="Z9" s="178">
        <f t="shared" si="1"/>
        <v>-762964</v>
      </c>
      <c r="AA9" s="379">
        <f t="shared" si="3"/>
        <v>-7.3310584520474745E-2</v>
      </c>
    </row>
    <row r="10" spans="1:27" x14ac:dyDescent="0.35">
      <c r="A10" s="181" t="s">
        <v>26</v>
      </c>
      <c r="B10" s="378">
        <v>0</v>
      </c>
      <c r="C10" s="378">
        <v>0</v>
      </c>
      <c r="D10" s="378">
        <v>7</v>
      </c>
      <c r="E10" s="378">
        <v>0</v>
      </c>
      <c r="F10" s="378">
        <v>0</v>
      </c>
      <c r="G10" s="378">
        <v>0</v>
      </c>
      <c r="H10" s="378">
        <v>0</v>
      </c>
      <c r="I10" s="378">
        <v>0</v>
      </c>
      <c r="J10" s="378">
        <v>0</v>
      </c>
      <c r="K10" s="378">
        <v>0</v>
      </c>
      <c r="L10" s="378">
        <v>0</v>
      </c>
      <c r="M10" s="378">
        <v>0</v>
      </c>
      <c r="N10" s="378">
        <v>7</v>
      </c>
      <c r="O10" s="378">
        <v>2</v>
      </c>
      <c r="P10" s="378">
        <v>0</v>
      </c>
      <c r="Q10" s="378">
        <v>42737</v>
      </c>
      <c r="R10" s="378">
        <v>20186</v>
      </c>
      <c r="S10" s="378">
        <v>0</v>
      </c>
      <c r="T10" s="378">
        <v>7912</v>
      </c>
      <c r="U10" s="378">
        <v>17411153</v>
      </c>
      <c r="V10" s="378">
        <v>2150</v>
      </c>
      <c r="W10" s="378">
        <v>15587544</v>
      </c>
      <c r="X10" s="178">
        <f t="shared" si="0"/>
        <v>7</v>
      </c>
      <c r="Y10" s="183"/>
      <c r="Z10" s="178">
        <f t="shared" si="1"/>
        <v>42737</v>
      </c>
      <c r="AA10" s="379"/>
    </row>
    <row r="11" spans="1:27" x14ac:dyDescent="0.35">
      <c r="A11" s="181" t="s">
        <v>27</v>
      </c>
      <c r="B11" s="378">
        <v>716</v>
      </c>
      <c r="C11" s="378">
        <v>25315268</v>
      </c>
      <c r="D11" s="378">
        <v>339</v>
      </c>
      <c r="E11" s="378">
        <v>192</v>
      </c>
      <c r="F11" s="378">
        <v>2633454</v>
      </c>
      <c r="G11" s="378">
        <v>49</v>
      </c>
      <c r="H11" s="378">
        <v>143305</v>
      </c>
      <c r="I11" s="378">
        <v>59</v>
      </c>
      <c r="J11" s="378">
        <v>977882</v>
      </c>
      <c r="K11" s="378">
        <v>70</v>
      </c>
      <c r="L11" s="378">
        <v>2343565</v>
      </c>
      <c r="M11" s="378">
        <v>727328</v>
      </c>
      <c r="N11" s="378">
        <v>685</v>
      </c>
      <c r="O11" s="378">
        <v>318</v>
      </c>
      <c r="P11" s="378">
        <v>141</v>
      </c>
      <c r="Q11" s="378">
        <v>25098587</v>
      </c>
      <c r="R11" s="378">
        <v>21734334</v>
      </c>
      <c r="S11" s="378">
        <v>1854534</v>
      </c>
      <c r="T11" s="378">
        <v>6216</v>
      </c>
      <c r="U11" s="378">
        <v>60805943</v>
      </c>
      <c r="V11" s="378">
        <v>2574</v>
      </c>
      <c r="W11" s="378">
        <v>86632918</v>
      </c>
      <c r="X11" s="178">
        <f t="shared" si="0"/>
        <v>-31</v>
      </c>
      <c r="Y11" s="183">
        <f t="shared" si="2"/>
        <v>-4.3296089385474863E-2</v>
      </c>
      <c r="Z11" s="178">
        <f t="shared" si="1"/>
        <v>-216681</v>
      </c>
      <c r="AA11" s="379">
        <f t="shared" si="3"/>
        <v>-8.5593010510495084E-3</v>
      </c>
    </row>
    <row r="12" spans="1:27" x14ac:dyDescent="0.35">
      <c r="A12" s="181" t="s">
        <v>27</v>
      </c>
      <c r="B12" s="378">
        <v>0</v>
      </c>
      <c r="C12" s="378">
        <v>0</v>
      </c>
      <c r="D12" s="378">
        <v>29</v>
      </c>
      <c r="E12" s="378">
        <v>1</v>
      </c>
      <c r="F12" s="378">
        <v>248</v>
      </c>
      <c r="G12" s="378">
        <v>2</v>
      </c>
      <c r="H12" s="378">
        <v>0</v>
      </c>
      <c r="I12" s="378">
        <v>0</v>
      </c>
      <c r="J12" s="378">
        <v>0</v>
      </c>
      <c r="K12" s="378">
        <v>0</v>
      </c>
      <c r="L12" s="378">
        <v>0</v>
      </c>
      <c r="M12" s="378">
        <v>0</v>
      </c>
      <c r="N12" s="378">
        <v>26</v>
      </c>
      <c r="O12" s="378">
        <v>8</v>
      </c>
      <c r="P12" s="378">
        <v>1</v>
      </c>
      <c r="Q12" s="378">
        <v>166223</v>
      </c>
      <c r="R12" s="378">
        <v>48764</v>
      </c>
      <c r="S12" s="378">
        <v>3232</v>
      </c>
      <c r="T12" s="378">
        <v>18344</v>
      </c>
      <c r="U12" s="378">
        <v>45105636</v>
      </c>
      <c r="V12" s="378">
        <v>3981</v>
      </c>
      <c r="W12" s="378">
        <v>44313761</v>
      </c>
      <c r="X12" s="178">
        <f t="shared" si="0"/>
        <v>26</v>
      </c>
      <c r="Y12" s="183"/>
      <c r="Z12" s="178">
        <f t="shared" si="1"/>
        <v>166223</v>
      </c>
      <c r="AA12" s="379"/>
    </row>
    <row r="13" spans="1:27" x14ac:dyDescent="0.35">
      <c r="A13" s="181" t="s">
        <v>28</v>
      </c>
      <c r="B13" s="378">
        <v>203</v>
      </c>
      <c r="C13" s="378">
        <v>7994434</v>
      </c>
      <c r="D13" s="378">
        <v>107</v>
      </c>
      <c r="E13" s="378">
        <v>57</v>
      </c>
      <c r="F13" s="378">
        <v>955025</v>
      </c>
      <c r="G13" s="378">
        <v>22</v>
      </c>
      <c r="H13" s="378">
        <v>59375</v>
      </c>
      <c r="I13" s="378">
        <v>17</v>
      </c>
      <c r="J13" s="378">
        <v>90195</v>
      </c>
      <c r="K13" s="378">
        <v>27</v>
      </c>
      <c r="L13" s="378">
        <v>187723</v>
      </c>
      <c r="M13" s="378">
        <v>104985</v>
      </c>
      <c r="N13" s="378">
        <v>188</v>
      </c>
      <c r="O13" s="378">
        <v>96</v>
      </c>
      <c r="P13" s="378">
        <v>22</v>
      </c>
      <c r="Q13" s="378">
        <v>6405319</v>
      </c>
      <c r="R13" s="378">
        <v>5468849</v>
      </c>
      <c r="S13" s="378">
        <v>377374</v>
      </c>
      <c r="T13" s="378">
        <v>2366</v>
      </c>
      <c r="U13" s="378">
        <v>20507990</v>
      </c>
      <c r="V13" s="378">
        <v>753</v>
      </c>
      <c r="W13" s="378">
        <v>21415388</v>
      </c>
      <c r="X13" s="178">
        <f t="shared" si="0"/>
        <v>-15</v>
      </c>
      <c r="Y13" s="183">
        <f t="shared" si="2"/>
        <v>-7.3891625615763554E-2</v>
      </c>
      <c r="Z13" s="178">
        <f t="shared" si="1"/>
        <v>-1589115</v>
      </c>
      <c r="AA13" s="379">
        <f t="shared" si="3"/>
        <v>-0.19877767456708004</v>
      </c>
    </row>
    <row r="14" spans="1:27" x14ac:dyDescent="0.35">
      <c r="A14" s="181" t="s">
        <v>28</v>
      </c>
      <c r="B14" s="378">
        <v>0</v>
      </c>
      <c r="C14" s="378">
        <v>0</v>
      </c>
      <c r="D14" s="378">
        <v>8</v>
      </c>
      <c r="E14" s="378">
        <v>2</v>
      </c>
      <c r="F14" s="378">
        <v>13395</v>
      </c>
      <c r="G14" s="378">
        <v>1</v>
      </c>
      <c r="H14" s="378">
        <v>0</v>
      </c>
      <c r="I14" s="378">
        <v>0</v>
      </c>
      <c r="J14" s="378">
        <v>0</v>
      </c>
      <c r="K14" s="378">
        <v>0</v>
      </c>
      <c r="L14" s="378">
        <v>0</v>
      </c>
      <c r="M14" s="378">
        <v>0</v>
      </c>
      <c r="N14" s="378">
        <v>5</v>
      </c>
      <c r="O14" s="378">
        <v>0</v>
      </c>
      <c r="P14" s="378">
        <v>1</v>
      </c>
      <c r="Q14" s="378">
        <v>69488</v>
      </c>
      <c r="R14" s="378">
        <v>5294</v>
      </c>
      <c r="S14" s="378">
        <v>1120</v>
      </c>
      <c r="T14" s="378">
        <v>6754</v>
      </c>
      <c r="U14" s="378">
        <v>15723759</v>
      </c>
      <c r="V14" s="378">
        <v>1448</v>
      </c>
      <c r="W14" s="378">
        <v>16983076</v>
      </c>
      <c r="X14" s="178">
        <f t="shared" si="0"/>
        <v>5</v>
      </c>
      <c r="Y14" s="183"/>
      <c r="Z14" s="178">
        <f t="shared" si="1"/>
        <v>69488</v>
      </c>
      <c r="AA14" s="379"/>
    </row>
    <row r="15" spans="1:27" x14ac:dyDescent="0.35">
      <c r="A15" s="181" t="s">
        <v>29</v>
      </c>
      <c r="B15" s="378">
        <v>543</v>
      </c>
      <c r="C15" s="378">
        <v>15866920</v>
      </c>
      <c r="D15" s="378">
        <v>182</v>
      </c>
      <c r="E15" s="378">
        <v>134</v>
      </c>
      <c r="F15" s="378">
        <v>1475793</v>
      </c>
      <c r="G15" s="378">
        <v>29</v>
      </c>
      <c r="H15" s="378">
        <v>58359</v>
      </c>
      <c r="I15" s="378">
        <v>49</v>
      </c>
      <c r="J15" s="378">
        <v>295102</v>
      </c>
      <c r="K15" s="378">
        <v>59</v>
      </c>
      <c r="L15" s="378">
        <v>544375</v>
      </c>
      <c r="M15" s="378">
        <v>175752</v>
      </c>
      <c r="N15" s="378">
        <v>455</v>
      </c>
      <c r="O15" s="378">
        <v>225</v>
      </c>
      <c r="P15" s="378">
        <v>62</v>
      </c>
      <c r="Q15" s="378">
        <v>20589878</v>
      </c>
      <c r="R15" s="378">
        <v>18436830</v>
      </c>
      <c r="S15" s="378">
        <v>1726997</v>
      </c>
      <c r="T15" s="378">
        <v>4581</v>
      </c>
      <c r="U15" s="378">
        <v>39926027</v>
      </c>
      <c r="V15" s="378">
        <v>2195</v>
      </c>
      <c r="W15" s="378">
        <v>58321052</v>
      </c>
      <c r="X15" s="178">
        <f t="shared" si="0"/>
        <v>-88</v>
      </c>
      <c r="Y15" s="183">
        <f t="shared" si="2"/>
        <v>-0.16206261510128914</v>
      </c>
      <c r="Z15" s="178">
        <f t="shared" si="1"/>
        <v>4722958</v>
      </c>
      <c r="AA15" s="379">
        <f t="shared" si="3"/>
        <v>0.2976606676027862</v>
      </c>
    </row>
    <row r="16" spans="1:27" x14ac:dyDescent="0.35">
      <c r="A16" s="181" t="s">
        <v>29</v>
      </c>
      <c r="B16" s="378">
        <v>0</v>
      </c>
      <c r="C16" s="378">
        <v>0</v>
      </c>
      <c r="D16" s="378">
        <v>23</v>
      </c>
      <c r="E16" s="378">
        <v>1</v>
      </c>
      <c r="F16" s="378">
        <v>0</v>
      </c>
      <c r="G16" s="378">
        <v>4</v>
      </c>
      <c r="H16" s="378">
        <v>0</v>
      </c>
      <c r="I16" s="378">
        <v>0</v>
      </c>
      <c r="J16" s="378">
        <v>0</v>
      </c>
      <c r="K16" s="378">
        <v>0</v>
      </c>
      <c r="L16" s="378">
        <v>0</v>
      </c>
      <c r="M16" s="378">
        <v>0</v>
      </c>
      <c r="N16" s="378">
        <v>18</v>
      </c>
      <c r="O16" s="378">
        <v>2</v>
      </c>
      <c r="P16" s="378">
        <v>0</v>
      </c>
      <c r="Q16" s="378">
        <v>105808</v>
      </c>
      <c r="R16" s="378">
        <v>3157</v>
      </c>
      <c r="S16" s="378">
        <v>0</v>
      </c>
      <c r="T16" s="378">
        <v>11618</v>
      </c>
      <c r="U16" s="378">
        <v>25990424</v>
      </c>
      <c r="V16" s="378">
        <v>3083</v>
      </c>
      <c r="W16" s="378">
        <v>32133824</v>
      </c>
      <c r="X16" s="178">
        <f t="shared" si="0"/>
        <v>18</v>
      </c>
      <c r="Y16" s="183"/>
      <c r="Z16" s="178">
        <f t="shared" si="1"/>
        <v>105808</v>
      </c>
      <c r="AA16" s="379"/>
    </row>
    <row r="17" spans="1:27" x14ac:dyDescent="0.35">
      <c r="A17" s="181" t="s">
        <v>30</v>
      </c>
      <c r="B17" s="378">
        <v>407</v>
      </c>
      <c r="C17" s="378">
        <v>8870740</v>
      </c>
      <c r="D17" s="378">
        <v>111</v>
      </c>
      <c r="E17" s="378">
        <v>101</v>
      </c>
      <c r="F17" s="378">
        <v>1916168</v>
      </c>
      <c r="G17" s="378">
        <v>31</v>
      </c>
      <c r="H17" s="378">
        <v>67369</v>
      </c>
      <c r="I17" s="378">
        <v>54</v>
      </c>
      <c r="J17" s="378">
        <v>690687</v>
      </c>
      <c r="K17" s="378">
        <v>42</v>
      </c>
      <c r="L17" s="378">
        <v>331834</v>
      </c>
      <c r="M17" s="378">
        <v>151369</v>
      </c>
      <c r="N17" s="378">
        <v>290</v>
      </c>
      <c r="O17" s="378">
        <v>164</v>
      </c>
      <c r="P17" s="378">
        <v>26</v>
      </c>
      <c r="Q17" s="378">
        <v>5247298</v>
      </c>
      <c r="R17" s="378">
        <v>4219138</v>
      </c>
      <c r="S17" s="378">
        <v>254818</v>
      </c>
      <c r="T17" s="378">
        <v>1912</v>
      </c>
      <c r="U17" s="378">
        <v>14719025</v>
      </c>
      <c r="V17" s="378">
        <v>843</v>
      </c>
      <c r="W17" s="378">
        <v>24231886</v>
      </c>
      <c r="X17" s="178">
        <f t="shared" si="0"/>
        <v>-117</v>
      </c>
      <c r="Y17" s="183">
        <f t="shared" si="2"/>
        <v>-0.28746928746928746</v>
      </c>
      <c r="Z17" s="178">
        <f t="shared" si="1"/>
        <v>-3623442</v>
      </c>
      <c r="AA17" s="379">
        <f t="shared" si="3"/>
        <v>-0.40847122111571299</v>
      </c>
    </row>
    <row r="18" spans="1:27" x14ac:dyDescent="0.35">
      <c r="A18" s="181" t="s">
        <v>30</v>
      </c>
      <c r="B18" s="378">
        <v>0</v>
      </c>
      <c r="C18" s="378">
        <v>0</v>
      </c>
      <c r="D18" s="378">
        <v>12</v>
      </c>
      <c r="E18" s="378">
        <v>0</v>
      </c>
      <c r="F18" s="378">
        <v>0</v>
      </c>
      <c r="G18" s="378">
        <v>0</v>
      </c>
      <c r="H18" s="378">
        <v>0</v>
      </c>
      <c r="I18" s="378">
        <v>0</v>
      </c>
      <c r="J18" s="378">
        <v>0</v>
      </c>
      <c r="K18" s="378">
        <v>0</v>
      </c>
      <c r="L18" s="378">
        <v>0</v>
      </c>
      <c r="M18" s="378">
        <v>0</v>
      </c>
      <c r="N18" s="378">
        <v>12</v>
      </c>
      <c r="O18" s="378">
        <v>2</v>
      </c>
      <c r="P18" s="378">
        <v>0</v>
      </c>
      <c r="Q18" s="378">
        <v>68861</v>
      </c>
      <c r="R18" s="378">
        <v>17714</v>
      </c>
      <c r="S18" s="378">
        <v>0</v>
      </c>
      <c r="T18" s="378">
        <v>5394</v>
      </c>
      <c r="U18" s="378">
        <v>12011882</v>
      </c>
      <c r="V18" s="378">
        <v>1326</v>
      </c>
      <c r="W18" s="378">
        <v>11584858</v>
      </c>
      <c r="X18" s="178">
        <f t="shared" si="0"/>
        <v>12</v>
      </c>
      <c r="Y18" s="183"/>
      <c r="Z18" s="178">
        <f t="shared" si="1"/>
        <v>68861</v>
      </c>
      <c r="AA18" s="379"/>
    </row>
    <row r="19" spans="1:27" x14ac:dyDescent="0.35">
      <c r="A19" s="181" t="s">
        <v>31</v>
      </c>
      <c r="B19" s="378">
        <v>129</v>
      </c>
      <c r="C19" s="378">
        <v>5343872</v>
      </c>
      <c r="D19" s="378">
        <v>41</v>
      </c>
      <c r="E19" s="378">
        <v>19</v>
      </c>
      <c r="F19" s="378">
        <v>210662</v>
      </c>
      <c r="G19" s="378">
        <v>7</v>
      </c>
      <c r="H19" s="378">
        <v>7000</v>
      </c>
      <c r="I19" s="378">
        <v>14</v>
      </c>
      <c r="J19" s="378">
        <v>98735</v>
      </c>
      <c r="K19" s="378">
        <v>11</v>
      </c>
      <c r="L19" s="378">
        <v>30545</v>
      </c>
      <c r="M19" s="378">
        <v>15332</v>
      </c>
      <c r="N19" s="378">
        <v>120</v>
      </c>
      <c r="O19" s="378">
        <v>67</v>
      </c>
      <c r="P19" s="378">
        <v>12</v>
      </c>
      <c r="Q19" s="378">
        <v>5542255</v>
      </c>
      <c r="R19" s="378">
        <v>5081327</v>
      </c>
      <c r="S19" s="378">
        <v>115519</v>
      </c>
      <c r="T19" s="378">
        <v>1271</v>
      </c>
      <c r="U19" s="378">
        <v>14694211</v>
      </c>
      <c r="V19" s="378">
        <v>494</v>
      </c>
      <c r="W19" s="378">
        <v>16720239</v>
      </c>
      <c r="X19" s="178">
        <f t="shared" si="0"/>
        <v>-9</v>
      </c>
      <c r="Y19" s="183">
        <f t="shared" si="2"/>
        <v>-6.9767441860465115E-2</v>
      </c>
      <c r="Z19" s="178">
        <f t="shared" si="1"/>
        <v>198383</v>
      </c>
      <c r="AA19" s="379">
        <f t="shared" si="3"/>
        <v>3.7123456549857485E-2</v>
      </c>
    </row>
    <row r="20" spans="1:27" x14ac:dyDescent="0.35">
      <c r="A20" s="181" t="s">
        <v>31</v>
      </c>
      <c r="B20" s="378">
        <v>0</v>
      </c>
      <c r="C20" s="378">
        <v>0</v>
      </c>
      <c r="D20" s="378">
        <v>2</v>
      </c>
      <c r="E20" s="378">
        <v>0</v>
      </c>
      <c r="F20" s="378">
        <v>0</v>
      </c>
      <c r="G20" s="378">
        <v>0</v>
      </c>
      <c r="H20" s="378">
        <v>0</v>
      </c>
      <c r="I20" s="378">
        <v>0</v>
      </c>
      <c r="J20" s="378">
        <v>0</v>
      </c>
      <c r="K20" s="378">
        <v>0</v>
      </c>
      <c r="L20" s="378">
        <v>0</v>
      </c>
      <c r="M20" s="378">
        <v>0</v>
      </c>
      <c r="N20" s="378">
        <v>2</v>
      </c>
      <c r="O20" s="378">
        <v>0</v>
      </c>
      <c r="P20" s="378">
        <v>0</v>
      </c>
      <c r="Q20" s="378">
        <v>10316</v>
      </c>
      <c r="R20" s="378">
        <v>0</v>
      </c>
      <c r="S20" s="378">
        <v>0</v>
      </c>
      <c r="T20" s="378">
        <v>3779</v>
      </c>
      <c r="U20" s="378">
        <v>8913844</v>
      </c>
      <c r="V20" s="378">
        <v>911</v>
      </c>
      <c r="W20" s="378">
        <v>6780446</v>
      </c>
      <c r="X20" s="178">
        <f t="shared" si="0"/>
        <v>2</v>
      </c>
      <c r="Y20" s="183"/>
      <c r="Z20" s="178">
        <f t="shared" si="1"/>
        <v>10316</v>
      </c>
      <c r="AA20" s="379"/>
    </row>
    <row r="21" spans="1:27" x14ac:dyDescent="0.35">
      <c r="A21" s="181" t="s">
        <v>231</v>
      </c>
      <c r="B21" s="378">
        <f>SUM(B5:B20)</f>
        <v>6736</v>
      </c>
      <c r="C21" s="378">
        <f t="shared" ref="C21:W21" si="4">SUM(C5:C20)</f>
        <v>165747145</v>
      </c>
      <c r="D21" s="378">
        <f t="shared" si="4"/>
        <v>3300</v>
      </c>
      <c r="E21" s="378">
        <f t="shared" si="4"/>
        <v>1750</v>
      </c>
      <c r="F21" s="378">
        <f t="shared" si="4"/>
        <v>19310238</v>
      </c>
      <c r="G21" s="378">
        <f t="shared" si="4"/>
        <v>497</v>
      </c>
      <c r="H21" s="378">
        <f t="shared" si="4"/>
        <v>2339651</v>
      </c>
      <c r="I21" s="378">
        <f t="shared" si="4"/>
        <v>677</v>
      </c>
      <c r="J21" s="378">
        <f t="shared" si="4"/>
        <v>9188817</v>
      </c>
      <c r="K21" s="378">
        <f t="shared" si="4"/>
        <v>639</v>
      </c>
      <c r="L21" s="378">
        <f t="shared" si="4"/>
        <v>7584471</v>
      </c>
      <c r="M21" s="378">
        <f t="shared" si="4"/>
        <v>3065167</v>
      </c>
      <c r="N21" s="378">
        <f t="shared" si="4"/>
        <v>6479</v>
      </c>
      <c r="O21" s="378">
        <f t="shared" si="4"/>
        <v>3001</v>
      </c>
      <c r="P21" s="378">
        <f t="shared" si="4"/>
        <v>820</v>
      </c>
      <c r="Q21" s="378">
        <f t="shared" si="4"/>
        <v>163526215</v>
      </c>
      <c r="R21" s="378">
        <f t="shared" si="4"/>
        <v>132886644</v>
      </c>
      <c r="S21" s="378">
        <f t="shared" si="4"/>
        <v>8823280</v>
      </c>
      <c r="T21" s="378">
        <f t="shared" si="4"/>
        <v>197927</v>
      </c>
      <c r="U21" s="378">
        <f t="shared" si="4"/>
        <v>806809534</v>
      </c>
      <c r="V21" s="378">
        <f t="shared" si="4"/>
        <v>64672</v>
      </c>
      <c r="W21" s="378">
        <f t="shared" si="4"/>
        <v>929422527</v>
      </c>
      <c r="X21" s="178">
        <f t="shared" si="0"/>
        <v>-257</v>
      </c>
      <c r="Y21" s="183">
        <f t="shared" si="2"/>
        <v>-3.8153206650831356E-2</v>
      </c>
      <c r="Z21" s="178">
        <f t="shared" si="1"/>
        <v>-2220930</v>
      </c>
      <c r="AA21" s="379">
        <f t="shared" si="3"/>
        <v>-1.3399506821067718E-2</v>
      </c>
    </row>
    <row r="22" spans="1:27" x14ac:dyDescent="0.35">
      <c r="A22" s="181" t="s">
        <v>32</v>
      </c>
      <c r="B22" s="378">
        <v>192</v>
      </c>
      <c r="C22" s="378">
        <v>5565451</v>
      </c>
      <c r="D22" s="378">
        <v>67</v>
      </c>
      <c r="E22" s="378">
        <v>32</v>
      </c>
      <c r="F22" s="378">
        <v>1256182</v>
      </c>
      <c r="G22" s="378">
        <v>21</v>
      </c>
      <c r="H22" s="378">
        <v>43602</v>
      </c>
      <c r="I22" s="378">
        <v>27</v>
      </c>
      <c r="J22" s="378">
        <v>494133</v>
      </c>
      <c r="K22" s="378">
        <v>25</v>
      </c>
      <c r="L22" s="378">
        <v>187813</v>
      </c>
      <c r="M22" s="378">
        <v>65742</v>
      </c>
      <c r="N22" s="378">
        <v>154</v>
      </c>
      <c r="O22" s="378">
        <v>79</v>
      </c>
      <c r="P22" s="378">
        <v>26</v>
      </c>
      <c r="Q22" s="378">
        <v>4033125</v>
      </c>
      <c r="R22" s="378">
        <v>3488655</v>
      </c>
      <c r="S22" s="378">
        <v>505872</v>
      </c>
      <c r="T22" s="378">
        <v>1010</v>
      </c>
      <c r="U22" s="378">
        <v>9082973</v>
      </c>
      <c r="V22" s="378">
        <v>419</v>
      </c>
      <c r="W22" s="378">
        <v>10336471</v>
      </c>
      <c r="X22" s="178">
        <f t="shared" si="0"/>
        <v>-38</v>
      </c>
      <c r="Y22" s="183">
        <f t="shared" si="2"/>
        <v>-0.19791666666666666</v>
      </c>
      <c r="Z22" s="178">
        <f t="shared" si="1"/>
        <v>-1532326</v>
      </c>
      <c r="AA22" s="379">
        <f t="shared" si="3"/>
        <v>-0.27532827079063316</v>
      </c>
    </row>
    <row r="23" spans="1:27" x14ac:dyDescent="0.35">
      <c r="A23" s="181" t="s">
        <v>32</v>
      </c>
      <c r="B23" s="378">
        <v>0</v>
      </c>
      <c r="C23" s="378">
        <v>0</v>
      </c>
      <c r="D23" s="378">
        <v>4</v>
      </c>
      <c r="E23" s="378">
        <v>0</v>
      </c>
      <c r="F23" s="378">
        <v>0</v>
      </c>
      <c r="G23" s="378">
        <v>2</v>
      </c>
      <c r="H23" s="378">
        <v>1800</v>
      </c>
      <c r="I23" s="378">
        <v>0</v>
      </c>
      <c r="J23" s="378">
        <v>0</v>
      </c>
      <c r="K23" s="378">
        <v>0</v>
      </c>
      <c r="L23" s="378">
        <v>0</v>
      </c>
      <c r="M23" s="378">
        <v>0</v>
      </c>
      <c r="N23" s="378">
        <v>2</v>
      </c>
      <c r="O23" s="378">
        <v>0</v>
      </c>
      <c r="P23" s="378">
        <v>0</v>
      </c>
      <c r="Q23" s="378">
        <v>27850</v>
      </c>
      <c r="R23" s="378">
        <v>0</v>
      </c>
      <c r="S23" s="378">
        <v>0</v>
      </c>
      <c r="T23" s="378">
        <v>3105</v>
      </c>
      <c r="U23" s="378">
        <v>7293569</v>
      </c>
      <c r="V23" s="378">
        <v>693</v>
      </c>
      <c r="W23" s="378">
        <v>11666720</v>
      </c>
      <c r="X23" s="178">
        <f t="shared" si="0"/>
        <v>2</v>
      </c>
      <c r="Y23" s="183"/>
      <c r="Z23" s="178">
        <f t="shared" si="1"/>
        <v>27850</v>
      </c>
      <c r="AA23" s="379"/>
    </row>
    <row r="24" spans="1:27" x14ac:dyDescent="0.35">
      <c r="A24" s="181" t="s">
        <v>232</v>
      </c>
      <c r="B24" s="378">
        <f>SUM(B22:B23)</f>
        <v>192</v>
      </c>
      <c r="C24" s="378">
        <f t="shared" ref="C24:W24" si="5">SUM(C22:C23)</f>
        <v>5565451</v>
      </c>
      <c r="D24" s="378">
        <f t="shared" si="5"/>
        <v>71</v>
      </c>
      <c r="E24" s="378">
        <f t="shared" si="5"/>
        <v>32</v>
      </c>
      <c r="F24" s="378">
        <f t="shared" si="5"/>
        <v>1256182</v>
      </c>
      <c r="G24" s="378">
        <f t="shared" si="5"/>
        <v>23</v>
      </c>
      <c r="H24" s="378">
        <f t="shared" si="5"/>
        <v>45402</v>
      </c>
      <c r="I24" s="378">
        <f t="shared" si="5"/>
        <v>27</v>
      </c>
      <c r="J24" s="378">
        <f t="shared" si="5"/>
        <v>494133</v>
      </c>
      <c r="K24" s="378">
        <f t="shared" si="5"/>
        <v>25</v>
      </c>
      <c r="L24" s="378">
        <f t="shared" si="5"/>
        <v>187813</v>
      </c>
      <c r="M24" s="378">
        <f t="shared" si="5"/>
        <v>65742</v>
      </c>
      <c r="N24" s="378">
        <f t="shared" si="5"/>
        <v>156</v>
      </c>
      <c r="O24" s="378">
        <f t="shared" si="5"/>
        <v>79</v>
      </c>
      <c r="P24" s="378">
        <f t="shared" si="5"/>
        <v>26</v>
      </c>
      <c r="Q24" s="378">
        <f t="shared" si="5"/>
        <v>4060975</v>
      </c>
      <c r="R24" s="378">
        <f t="shared" si="5"/>
        <v>3488655</v>
      </c>
      <c r="S24" s="378">
        <f t="shared" si="5"/>
        <v>505872</v>
      </c>
      <c r="T24" s="378">
        <f t="shared" si="5"/>
        <v>4115</v>
      </c>
      <c r="U24" s="378">
        <f t="shared" si="5"/>
        <v>16376542</v>
      </c>
      <c r="V24" s="378">
        <f t="shared" si="5"/>
        <v>1112</v>
      </c>
      <c r="W24" s="378">
        <f t="shared" si="5"/>
        <v>22003191</v>
      </c>
      <c r="X24" s="178">
        <f t="shared" si="0"/>
        <v>-36</v>
      </c>
      <c r="Y24" s="183">
        <f t="shared" si="2"/>
        <v>-0.1875</v>
      </c>
      <c r="Z24" s="178">
        <f t="shared" si="1"/>
        <v>-1504476</v>
      </c>
      <c r="AA24" s="379">
        <f t="shared" si="3"/>
        <v>-0.2703241839699963</v>
      </c>
    </row>
    <row r="25" spans="1:27" x14ac:dyDescent="0.35">
      <c r="A25" s="181" t="s">
        <v>33</v>
      </c>
      <c r="B25" s="178">
        <v>462</v>
      </c>
      <c r="C25" s="178">
        <v>10579159</v>
      </c>
      <c r="D25" s="178">
        <v>141</v>
      </c>
      <c r="E25" s="178">
        <v>49</v>
      </c>
      <c r="F25" s="178">
        <v>328304</v>
      </c>
      <c r="G25" s="178">
        <v>29</v>
      </c>
      <c r="H25" s="178">
        <v>126347</v>
      </c>
      <c r="I25" s="178">
        <v>46</v>
      </c>
      <c r="J25" s="178">
        <v>535101</v>
      </c>
      <c r="K25" s="178">
        <v>44</v>
      </c>
      <c r="L25" s="178">
        <v>889248</v>
      </c>
      <c r="M25" s="178">
        <v>191079</v>
      </c>
      <c r="N25" s="178">
        <v>433</v>
      </c>
      <c r="O25" s="178">
        <v>253</v>
      </c>
      <c r="P25" s="178">
        <v>20</v>
      </c>
      <c r="Q25" s="178">
        <v>11933231</v>
      </c>
      <c r="R25" s="178">
        <v>10311895</v>
      </c>
      <c r="S25" s="178">
        <v>87034</v>
      </c>
      <c r="T25" s="178">
        <v>2297</v>
      </c>
      <c r="U25" s="178">
        <v>15660394</v>
      </c>
      <c r="V25" s="178">
        <v>1202</v>
      </c>
      <c r="W25" s="178">
        <v>31702368</v>
      </c>
      <c r="X25" s="178">
        <f t="shared" si="0"/>
        <v>-29</v>
      </c>
      <c r="Y25" s="183">
        <f t="shared" si="2"/>
        <v>-6.2770562770562768E-2</v>
      </c>
      <c r="Z25" s="178">
        <f t="shared" si="1"/>
        <v>1354072</v>
      </c>
      <c r="AA25" s="379">
        <f t="shared" si="3"/>
        <v>0.12799429519870154</v>
      </c>
    </row>
    <row r="26" spans="1:27" x14ac:dyDescent="0.35">
      <c r="A26" s="181" t="s">
        <v>33</v>
      </c>
      <c r="B26" s="178">
        <v>0</v>
      </c>
      <c r="C26" s="178">
        <v>0</v>
      </c>
      <c r="D26" s="178">
        <v>15</v>
      </c>
      <c r="E26" s="178">
        <v>0</v>
      </c>
      <c r="F26" s="178">
        <v>0</v>
      </c>
      <c r="G26" s="178">
        <v>0</v>
      </c>
      <c r="H26" s="178">
        <v>0</v>
      </c>
      <c r="I26" s="178">
        <v>0</v>
      </c>
      <c r="J26" s="178">
        <v>0</v>
      </c>
      <c r="K26" s="178">
        <v>0</v>
      </c>
      <c r="L26" s="178">
        <v>0</v>
      </c>
      <c r="M26" s="178">
        <v>0</v>
      </c>
      <c r="N26" s="178">
        <v>15</v>
      </c>
      <c r="O26" s="178">
        <v>3</v>
      </c>
      <c r="P26" s="178">
        <v>0</v>
      </c>
      <c r="Q26" s="178">
        <v>87586</v>
      </c>
      <c r="R26" s="178">
        <v>24138</v>
      </c>
      <c r="S26" s="178">
        <v>0</v>
      </c>
      <c r="T26" s="178">
        <v>5908</v>
      </c>
      <c r="U26" s="178">
        <v>12373799</v>
      </c>
      <c r="V26" s="178">
        <v>1582</v>
      </c>
      <c r="W26" s="178">
        <v>16764060</v>
      </c>
      <c r="X26" s="178">
        <f t="shared" si="0"/>
        <v>15</v>
      </c>
      <c r="Y26" s="183"/>
      <c r="Z26" s="178">
        <f t="shared" si="1"/>
        <v>87586</v>
      </c>
      <c r="AA26" s="379"/>
    </row>
    <row r="27" spans="1:27" x14ac:dyDescent="0.35">
      <c r="A27" s="181" t="s">
        <v>34</v>
      </c>
      <c r="B27" s="178">
        <v>293</v>
      </c>
      <c r="C27" s="178">
        <v>8678825</v>
      </c>
      <c r="D27" s="178">
        <v>153</v>
      </c>
      <c r="E27" s="178">
        <v>83</v>
      </c>
      <c r="F27" s="178">
        <v>2856597</v>
      </c>
      <c r="G27" s="178">
        <v>24</v>
      </c>
      <c r="H27" s="178">
        <v>12163</v>
      </c>
      <c r="I27" s="178">
        <v>40</v>
      </c>
      <c r="J27" s="178">
        <v>990260</v>
      </c>
      <c r="K27" s="178">
        <v>19</v>
      </c>
      <c r="L27" s="178">
        <v>79010</v>
      </c>
      <c r="M27" s="178">
        <v>94904</v>
      </c>
      <c r="N27" s="178">
        <v>285</v>
      </c>
      <c r="O27" s="178">
        <v>166</v>
      </c>
      <c r="P27" s="178">
        <v>31</v>
      </c>
      <c r="Q27" s="178">
        <v>10076847</v>
      </c>
      <c r="R27" s="178">
        <v>9290671</v>
      </c>
      <c r="S27" s="178">
        <v>486055</v>
      </c>
      <c r="T27" s="178">
        <v>2910</v>
      </c>
      <c r="U27" s="178">
        <v>26021510</v>
      </c>
      <c r="V27" s="178">
        <v>1108</v>
      </c>
      <c r="W27" s="178">
        <v>39588715</v>
      </c>
      <c r="X27" s="178">
        <f t="shared" si="0"/>
        <v>-8</v>
      </c>
      <c r="Y27" s="183">
        <f t="shared" si="2"/>
        <v>-2.7303754266211604E-2</v>
      </c>
      <c r="Z27" s="178">
        <f t="shared" si="1"/>
        <v>1398022</v>
      </c>
      <c r="AA27" s="379">
        <f t="shared" si="3"/>
        <v>0.16108424815571232</v>
      </c>
    </row>
    <row r="28" spans="1:27" x14ac:dyDescent="0.35">
      <c r="A28" s="181" t="s">
        <v>34</v>
      </c>
      <c r="B28" s="178">
        <v>0</v>
      </c>
      <c r="C28" s="178">
        <v>0</v>
      </c>
      <c r="D28" s="178">
        <v>13</v>
      </c>
      <c r="E28" s="178">
        <v>1</v>
      </c>
      <c r="F28" s="178">
        <v>6110</v>
      </c>
      <c r="G28" s="178">
        <v>0</v>
      </c>
      <c r="H28" s="178">
        <v>0</v>
      </c>
      <c r="I28" s="178">
        <v>0</v>
      </c>
      <c r="J28" s="178">
        <v>0</v>
      </c>
      <c r="K28" s="178">
        <v>0</v>
      </c>
      <c r="L28" s="178">
        <v>0</v>
      </c>
      <c r="M28" s="178">
        <v>0</v>
      </c>
      <c r="N28" s="178">
        <v>12</v>
      </c>
      <c r="O28" s="178">
        <v>1</v>
      </c>
      <c r="P28" s="178">
        <v>0</v>
      </c>
      <c r="Q28" s="178">
        <v>78595</v>
      </c>
      <c r="R28" s="178">
        <v>26839</v>
      </c>
      <c r="S28" s="178">
        <v>0</v>
      </c>
      <c r="T28" s="178">
        <v>8270</v>
      </c>
      <c r="U28" s="178">
        <v>18334032</v>
      </c>
      <c r="V28" s="178">
        <v>1897</v>
      </c>
      <c r="W28" s="178">
        <v>25855553</v>
      </c>
      <c r="X28" s="178">
        <f t="shared" si="0"/>
        <v>12</v>
      </c>
      <c r="Y28" s="183"/>
      <c r="Z28" s="178">
        <f t="shared" si="1"/>
        <v>78595</v>
      </c>
      <c r="AA28" s="379"/>
    </row>
    <row r="29" spans="1:27" x14ac:dyDescent="0.35">
      <c r="A29" s="181" t="s">
        <v>35</v>
      </c>
      <c r="B29" s="178">
        <v>3031</v>
      </c>
      <c r="C29" s="178">
        <v>48236097</v>
      </c>
      <c r="D29" s="178">
        <v>921</v>
      </c>
      <c r="E29" s="178">
        <v>668</v>
      </c>
      <c r="F29" s="178">
        <v>7032473</v>
      </c>
      <c r="G29" s="178">
        <v>193</v>
      </c>
      <c r="H29" s="178">
        <v>574906</v>
      </c>
      <c r="I29" s="178">
        <v>308</v>
      </c>
      <c r="J29" s="178">
        <v>3507202</v>
      </c>
      <c r="K29" s="178">
        <v>157</v>
      </c>
      <c r="L29" s="178">
        <v>820274</v>
      </c>
      <c r="M29" s="178">
        <v>343506</v>
      </c>
      <c r="N29" s="178">
        <v>2627</v>
      </c>
      <c r="O29" s="178">
        <v>1095</v>
      </c>
      <c r="P29" s="178">
        <v>254</v>
      </c>
      <c r="Q29" s="178">
        <v>48022146</v>
      </c>
      <c r="R29" s="178">
        <v>36417189</v>
      </c>
      <c r="S29" s="178">
        <v>1320883</v>
      </c>
      <c r="T29" s="178">
        <v>16377</v>
      </c>
      <c r="U29" s="178">
        <v>112211383</v>
      </c>
      <c r="V29" s="178">
        <v>8880</v>
      </c>
      <c r="W29" s="178">
        <v>163506381</v>
      </c>
      <c r="X29" s="178">
        <f t="shared" si="0"/>
        <v>-404</v>
      </c>
      <c r="Y29" s="183">
        <f t="shared" si="2"/>
        <v>-0.13328934345100626</v>
      </c>
      <c r="Z29" s="178">
        <f t="shared" si="1"/>
        <v>-213951</v>
      </c>
      <c r="AA29" s="379">
        <f t="shared" si="3"/>
        <v>-4.4354956828285674E-3</v>
      </c>
    </row>
    <row r="30" spans="1:27" x14ac:dyDescent="0.35">
      <c r="A30" s="181" t="s">
        <v>35</v>
      </c>
      <c r="B30" s="178">
        <v>0</v>
      </c>
      <c r="C30" s="178">
        <v>0</v>
      </c>
      <c r="D30" s="178">
        <v>164</v>
      </c>
      <c r="E30" s="178">
        <v>9</v>
      </c>
      <c r="F30" s="178">
        <v>26193</v>
      </c>
      <c r="G30" s="178">
        <v>12</v>
      </c>
      <c r="H30" s="178">
        <v>2000</v>
      </c>
      <c r="I30" s="178">
        <v>0</v>
      </c>
      <c r="J30" s="178">
        <v>0</v>
      </c>
      <c r="K30" s="178">
        <v>2</v>
      </c>
      <c r="L30" s="178">
        <v>0</v>
      </c>
      <c r="M30" s="178">
        <v>2286</v>
      </c>
      <c r="N30" s="178">
        <v>141</v>
      </c>
      <c r="O30" s="178">
        <v>11</v>
      </c>
      <c r="P30" s="178">
        <v>2</v>
      </c>
      <c r="Q30" s="178">
        <v>934427</v>
      </c>
      <c r="R30" s="178">
        <v>117664</v>
      </c>
      <c r="S30" s="178">
        <v>4115</v>
      </c>
      <c r="T30" s="178">
        <v>30079</v>
      </c>
      <c r="U30" s="178">
        <v>80566641</v>
      </c>
      <c r="V30" s="178">
        <v>10887</v>
      </c>
      <c r="W30" s="178">
        <v>81435021</v>
      </c>
      <c r="X30" s="178">
        <f t="shared" si="0"/>
        <v>141</v>
      </c>
      <c r="Y30" s="183"/>
      <c r="Z30" s="178">
        <f t="shared" si="1"/>
        <v>934427</v>
      </c>
      <c r="AA30" s="379"/>
    </row>
    <row r="31" spans="1:27" x14ac:dyDescent="0.35">
      <c r="A31" s="181" t="s">
        <v>36</v>
      </c>
      <c r="B31" s="178">
        <v>944</v>
      </c>
      <c r="C31" s="178">
        <v>14397113</v>
      </c>
      <c r="D31" s="178">
        <v>533</v>
      </c>
      <c r="E31" s="178">
        <v>322</v>
      </c>
      <c r="F31" s="178">
        <v>1977786</v>
      </c>
      <c r="G31" s="178">
        <v>33</v>
      </c>
      <c r="H31" s="178">
        <v>81501</v>
      </c>
      <c r="I31" s="178">
        <v>89</v>
      </c>
      <c r="J31" s="178">
        <v>634830</v>
      </c>
      <c r="K31" s="178">
        <v>54</v>
      </c>
      <c r="L31" s="178">
        <v>308111</v>
      </c>
      <c r="M31" s="178">
        <v>153203</v>
      </c>
      <c r="N31" s="178">
        <v>975</v>
      </c>
      <c r="O31" s="178">
        <v>540</v>
      </c>
      <c r="P31" s="178">
        <v>130</v>
      </c>
      <c r="Q31" s="178">
        <v>17358931</v>
      </c>
      <c r="R31" s="178">
        <v>13682365</v>
      </c>
      <c r="S31" s="178">
        <v>563873</v>
      </c>
      <c r="T31" s="178">
        <v>3390</v>
      </c>
      <c r="U31" s="178">
        <v>28164305</v>
      </c>
      <c r="V31" s="178">
        <v>2276</v>
      </c>
      <c r="W31" s="178">
        <v>48544085</v>
      </c>
      <c r="X31" s="178">
        <f t="shared" si="0"/>
        <v>31</v>
      </c>
      <c r="Y31" s="183">
        <f t="shared" si="2"/>
        <v>3.283898305084746E-2</v>
      </c>
      <c r="Z31" s="178">
        <f t="shared" si="1"/>
        <v>2961818</v>
      </c>
      <c r="AA31" s="379">
        <f t="shared" si="3"/>
        <v>0.20572305016985001</v>
      </c>
    </row>
    <row r="32" spans="1:27" x14ac:dyDescent="0.35">
      <c r="A32" s="181" t="s">
        <v>36</v>
      </c>
      <c r="B32" s="178">
        <v>0</v>
      </c>
      <c r="C32" s="178">
        <v>0</v>
      </c>
      <c r="D32" s="178">
        <v>84</v>
      </c>
      <c r="E32" s="178">
        <v>15</v>
      </c>
      <c r="F32" s="178">
        <v>20835</v>
      </c>
      <c r="G32" s="178">
        <v>1</v>
      </c>
      <c r="H32" s="178">
        <v>0</v>
      </c>
      <c r="I32" s="178">
        <v>0</v>
      </c>
      <c r="J32" s="178">
        <v>0</v>
      </c>
      <c r="K32" s="178">
        <v>1</v>
      </c>
      <c r="L32" s="178">
        <v>0</v>
      </c>
      <c r="M32" s="178">
        <v>427</v>
      </c>
      <c r="N32" s="178">
        <v>67</v>
      </c>
      <c r="O32" s="178">
        <v>12</v>
      </c>
      <c r="P32" s="178">
        <v>8</v>
      </c>
      <c r="Q32" s="178">
        <v>538881</v>
      </c>
      <c r="R32" s="178">
        <v>100527</v>
      </c>
      <c r="S32" s="178">
        <v>53925</v>
      </c>
      <c r="T32" s="178">
        <v>7095</v>
      </c>
      <c r="U32" s="178">
        <v>23798677</v>
      </c>
      <c r="V32" s="178">
        <v>2375</v>
      </c>
      <c r="W32" s="178">
        <v>19237011</v>
      </c>
      <c r="X32" s="178">
        <f t="shared" si="0"/>
        <v>67</v>
      </c>
      <c r="Y32" s="183"/>
      <c r="Z32" s="178">
        <f t="shared" si="1"/>
        <v>538881</v>
      </c>
      <c r="AA32" s="379"/>
    </row>
    <row r="33" spans="1:27" x14ac:dyDescent="0.35">
      <c r="A33" s="181" t="s">
        <v>233</v>
      </c>
      <c r="B33" s="378">
        <f>SUM(B25:B32)</f>
        <v>4730</v>
      </c>
      <c r="C33" s="378">
        <f t="shared" ref="C33:W33" si="6">SUM(C25:C32)</f>
        <v>81891194</v>
      </c>
      <c r="D33" s="378">
        <f t="shared" si="6"/>
        <v>2024</v>
      </c>
      <c r="E33" s="378">
        <f t="shared" si="6"/>
        <v>1147</v>
      </c>
      <c r="F33" s="378">
        <f t="shared" si="6"/>
        <v>12248298</v>
      </c>
      <c r="G33" s="378">
        <f t="shared" si="6"/>
        <v>292</v>
      </c>
      <c r="H33" s="378">
        <f t="shared" si="6"/>
        <v>796917</v>
      </c>
      <c r="I33" s="378">
        <f t="shared" si="6"/>
        <v>483</v>
      </c>
      <c r="J33" s="378">
        <f t="shared" si="6"/>
        <v>5667393</v>
      </c>
      <c r="K33" s="378">
        <f t="shared" si="6"/>
        <v>277</v>
      </c>
      <c r="L33" s="378">
        <f t="shared" si="6"/>
        <v>2096643</v>
      </c>
      <c r="M33" s="378">
        <f t="shared" si="6"/>
        <v>785405</v>
      </c>
      <c r="N33" s="378">
        <f t="shared" si="6"/>
        <v>4555</v>
      </c>
      <c r="O33" s="378">
        <f t="shared" si="6"/>
        <v>2081</v>
      </c>
      <c r="P33" s="378">
        <f t="shared" si="6"/>
        <v>445</v>
      </c>
      <c r="Q33" s="378">
        <f t="shared" si="6"/>
        <v>89030644</v>
      </c>
      <c r="R33" s="378">
        <f t="shared" si="6"/>
        <v>69971288</v>
      </c>
      <c r="S33" s="378">
        <f t="shared" si="6"/>
        <v>2515885</v>
      </c>
      <c r="T33" s="378">
        <f t="shared" si="6"/>
        <v>76326</v>
      </c>
      <c r="U33" s="378">
        <f t="shared" si="6"/>
        <v>317130741</v>
      </c>
      <c r="V33" s="378">
        <f t="shared" si="6"/>
        <v>30207</v>
      </c>
      <c r="W33" s="378">
        <f t="shared" si="6"/>
        <v>426633194</v>
      </c>
      <c r="X33" s="178">
        <f t="shared" si="0"/>
        <v>-175</v>
      </c>
      <c r="Y33" s="183">
        <f t="shared" si="2"/>
        <v>-3.699788583509514E-2</v>
      </c>
      <c r="Z33" s="178">
        <f t="shared" si="1"/>
        <v>7139450</v>
      </c>
      <c r="AA33" s="379">
        <f t="shared" si="3"/>
        <v>8.7182145616291784E-2</v>
      </c>
    </row>
    <row r="34" spans="1:27" x14ac:dyDescent="0.35">
      <c r="A34" s="181" t="s">
        <v>37</v>
      </c>
      <c r="B34" s="178">
        <v>924</v>
      </c>
      <c r="C34" s="178">
        <v>29196496</v>
      </c>
      <c r="D34" s="178">
        <v>359</v>
      </c>
      <c r="E34" s="178">
        <v>153</v>
      </c>
      <c r="F34" s="178">
        <v>2440800</v>
      </c>
      <c r="G34" s="178">
        <v>60</v>
      </c>
      <c r="H34" s="178">
        <v>251604</v>
      </c>
      <c r="I34" s="178">
        <v>125</v>
      </c>
      <c r="J34" s="178">
        <v>1267963</v>
      </c>
      <c r="K34" s="178">
        <v>83</v>
      </c>
      <c r="L34" s="178">
        <v>2668964</v>
      </c>
      <c r="M34" s="178">
        <v>1034091</v>
      </c>
      <c r="N34" s="178">
        <v>867</v>
      </c>
      <c r="O34" s="178">
        <v>524</v>
      </c>
      <c r="P34" s="178">
        <v>82</v>
      </c>
      <c r="Q34" s="178">
        <v>26941646</v>
      </c>
      <c r="R34" s="178">
        <v>23078415</v>
      </c>
      <c r="S34" s="178">
        <v>533971</v>
      </c>
      <c r="T34" s="178">
        <v>9321</v>
      </c>
      <c r="U34" s="178">
        <v>84833381</v>
      </c>
      <c r="V34" s="178">
        <v>3903</v>
      </c>
      <c r="W34" s="178">
        <v>125793383</v>
      </c>
      <c r="X34" s="178">
        <f t="shared" si="0"/>
        <v>-57</v>
      </c>
      <c r="Y34" s="183">
        <f t="shared" si="2"/>
        <v>-6.1688311688311688E-2</v>
      </c>
      <c r="Z34" s="178">
        <f t="shared" si="1"/>
        <v>-2254850</v>
      </c>
      <c r="AA34" s="379">
        <f t="shared" si="3"/>
        <v>-7.7230158029922488E-2</v>
      </c>
    </row>
    <row r="35" spans="1:27" x14ac:dyDescent="0.35">
      <c r="A35" s="181" t="s">
        <v>37</v>
      </c>
      <c r="B35" s="178">
        <v>0</v>
      </c>
      <c r="C35" s="178">
        <v>0</v>
      </c>
      <c r="D35" s="178">
        <v>23</v>
      </c>
      <c r="E35" s="178">
        <v>1</v>
      </c>
      <c r="F35" s="178">
        <v>927</v>
      </c>
      <c r="G35" s="178">
        <v>2</v>
      </c>
      <c r="H35" s="178">
        <v>0</v>
      </c>
      <c r="I35" s="178">
        <v>0</v>
      </c>
      <c r="J35" s="178">
        <v>0</v>
      </c>
      <c r="K35" s="178">
        <v>0</v>
      </c>
      <c r="L35" s="178">
        <v>0</v>
      </c>
      <c r="M35" s="178">
        <v>0</v>
      </c>
      <c r="N35" s="178">
        <v>20</v>
      </c>
      <c r="O35" s="178">
        <v>8</v>
      </c>
      <c r="P35" s="178">
        <v>1</v>
      </c>
      <c r="Q35" s="178">
        <v>119689</v>
      </c>
      <c r="R35" s="178">
        <v>68420</v>
      </c>
      <c r="S35" s="178">
        <v>575</v>
      </c>
      <c r="T35" s="178">
        <v>23376</v>
      </c>
      <c r="U35" s="178">
        <v>57209063</v>
      </c>
      <c r="V35" s="178">
        <v>7254</v>
      </c>
      <c r="W35" s="178">
        <v>67357633</v>
      </c>
      <c r="X35" s="178">
        <f t="shared" si="0"/>
        <v>20</v>
      </c>
      <c r="Y35" s="183"/>
      <c r="Z35" s="178">
        <f t="shared" si="1"/>
        <v>119689</v>
      </c>
      <c r="AA35" s="379"/>
    </row>
    <row r="36" spans="1:27" x14ac:dyDescent="0.35">
      <c r="A36" s="181" t="s">
        <v>38</v>
      </c>
      <c r="B36" s="178">
        <v>533</v>
      </c>
      <c r="C36" s="178">
        <v>16025111</v>
      </c>
      <c r="D36" s="178">
        <v>280</v>
      </c>
      <c r="E36" s="178">
        <v>119</v>
      </c>
      <c r="F36" s="178">
        <v>1018888</v>
      </c>
      <c r="G36" s="178">
        <v>27</v>
      </c>
      <c r="H36" s="178">
        <v>43636</v>
      </c>
      <c r="I36" s="178">
        <v>80</v>
      </c>
      <c r="J36" s="178">
        <v>765004</v>
      </c>
      <c r="K36" s="178">
        <v>71</v>
      </c>
      <c r="L36" s="178">
        <v>777758</v>
      </c>
      <c r="M36" s="178">
        <v>210510</v>
      </c>
      <c r="N36" s="178">
        <v>520</v>
      </c>
      <c r="O36" s="178">
        <v>291</v>
      </c>
      <c r="P36" s="178">
        <v>63</v>
      </c>
      <c r="Q36" s="178">
        <v>21180163</v>
      </c>
      <c r="R36" s="178">
        <v>15784264</v>
      </c>
      <c r="S36" s="178">
        <v>858028</v>
      </c>
      <c r="T36" s="178">
        <v>6403</v>
      </c>
      <c r="U36" s="178">
        <v>55350939</v>
      </c>
      <c r="V36" s="178">
        <v>2435</v>
      </c>
      <c r="W36" s="178">
        <v>75060626</v>
      </c>
      <c r="X36" s="178">
        <f t="shared" si="0"/>
        <v>-13</v>
      </c>
      <c r="Y36" s="183">
        <f t="shared" si="2"/>
        <v>-2.4390243902439025E-2</v>
      </c>
      <c r="Z36" s="178">
        <f t="shared" si="1"/>
        <v>5155052</v>
      </c>
      <c r="AA36" s="379">
        <f t="shared" si="3"/>
        <v>0.32168588411025673</v>
      </c>
    </row>
    <row r="37" spans="1:27" x14ac:dyDescent="0.35">
      <c r="A37" s="181" t="s">
        <v>38</v>
      </c>
      <c r="B37" s="178">
        <v>0</v>
      </c>
      <c r="C37" s="178">
        <v>0</v>
      </c>
      <c r="D37" s="178">
        <v>10</v>
      </c>
      <c r="E37" s="178">
        <v>2</v>
      </c>
      <c r="F37" s="178">
        <v>12811</v>
      </c>
      <c r="G37" s="178">
        <v>1</v>
      </c>
      <c r="H37" s="178">
        <v>2000</v>
      </c>
      <c r="I37" s="178">
        <v>0</v>
      </c>
      <c r="J37" s="178">
        <v>0</v>
      </c>
      <c r="K37" s="178">
        <v>0</v>
      </c>
      <c r="L37" s="178">
        <v>0</v>
      </c>
      <c r="M37" s="178">
        <v>0</v>
      </c>
      <c r="N37" s="178">
        <v>7</v>
      </c>
      <c r="O37" s="178">
        <v>3</v>
      </c>
      <c r="P37" s="178">
        <v>1</v>
      </c>
      <c r="Q37" s="178">
        <v>37560</v>
      </c>
      <c r="R37" s="178">
        <v>28866</v>
      </c>
      <c r="S37" s="178">
        <v>2957</v>
      </c>
      <c r="T37" s="178">
        <v>16067</v>
      </c>
      <c r="U37" s="178">
        <v>41253218</v>
      </c>
      <c r="V37" s="178">
        <v>4494</v>
      </c>
      <c r="W37" s="178">
        <v>34213578</v>
      </c>
      <c r="X37" s="178">
        <f t="shared" si="0"/>
        <v>7</v>
      </c>
      <c r="Y37" s="183"/>
      <c r="Z37" s="178">
        <f t="shared" si="1"/>
        <v>37560</v>
      </c>
      <c r="AA37" s="379"/>
    </row>
    <row r="38" spans="1:27" x14ac:dyDescent="0.35">
      <c r="A38" s="181" t="s">
        <v>39</v>
      </c>
      <c r="B38" s="178">
        <v>123</v>
      </c>
      <c r="C38" s="178">
        <v>2970038</v>
      </c>
      <c r="D38" s="178">
        <v>46</v>
      </c>
      <c r="E38" s="178">
        <v>38</v>
      </c>
      <c r="F38" s="178">
        <v>362202</v>
      </c>
      <c r="G38" s="178">
        <v>11</v>
      </c>
      <c r="H38" s="178">
        <v>61006</v>
      </c>
      <c r="I38" s="178">
        <v>13</v>
      </c>
      <c r="J38" s="178">
        <v>76774</v>
      </c>
      <c r="K38" s="178">
        <v>11</v>
      </c>
      <c r="L38" s="178">
        <v>76657</v>
      </c>
      <c r="M38" s="178">
        <v>20048</v>
      </c>
      <c r="N38" s="178">
        <v>96</v>
      </c>
      <c r="O38" s="178">
        <v>61</v>
      </c>
      <c r="P38" s="178">
        <v>12</v>
      </c>
      <c r="Q38" s="178">
        <v>3192809</v>
      </c>
      <c r="R38" s="178">
        <v>2896303</v>
      </c>
      <c r="S38" s="178">
        <v>42823</v>
      </c>
      <c r="T38" s="178">
        <v>1623</v>
      </c>
      <c r="U38" s="178">
        <v>16890582</v>
      </c>
      <c r="V38" s="178">
        <v>665</v>
      </c>
      <c r="W38" s="178">
        <v>23901270</v>
      </c>
      <c r="X38" s="178">
        <f t="shared" si="0"/>
        <v>-27</v>
      </c>
      <c r="Y38" s="183">
        <f t="shared" si="2"/>
        <v>-0.21951219512195122</v>
      </c>
      <c r="Z38" s="178">
        <f t="shared" si="1"/>
        <v>222771</v>
      </c>
      <c r="AA38" s="379">
        <f t="shared" si="3"/>
        <v>7.5006111032922818E-2</v>
      </c>
    </row>
    <row r="39" spans="1:27" x14ac:dyDescent="0.35">
      <c r="A39" s="181" t="s">
        <v>39</v>
      </c>
      <c r="B39" s="178">
        <v>0</v>
      </c>
      <c r="C39" s="178">
        <v>0</v>
      </c>
      <c r="D39" s="178">
        <v>5</v>
      </c>
      <c r="E39" s="178">
        <v>0</v>
      </c>
      <c r="F39" s="178">
        <v>0</v>
      </c>
      <c r="G39" s="178">
        <v>0</v>
      </c>
      <c r="H39" s="178">
        <v>0</v>
      </c>
      <c r="I39" s="178">
        <v>0</v>
      </c>
      <c r="J39" s="178">
        <v>0</v>
      </c>
      <c r="K39" s="178">
        <v>0</v>
      </c>
      <c r="L39" s="178">
        <v>0</v>
      </c>
      <c r="M39" s="178">
        <v>0</v>
      </c>
      <c r="N39" s="178">
        <v>5</v>
      </c>
      <c r="O39" s="178">
        <v>3</v>
      </c>
      <c r="P39" s="178">
        <v>0</v>
      </c>
      <c r="Q39" s="178">
        <v>73049</v>
      </c>
      <c r="R39" s="178">
        <v>49611</v>
      </c>
      <c r="S39" s="178">
        <v>0</v>
      </c>
      <c r="T39" s="178">
        <v>4282</v>
      </c>
      <c r="U39" s="178">
        <v>11770124</v>
      </c>
      <c r="V39" s="178">
        <v>1237</v>
      </c>
      <c r="W39" s="178">
        <v>12125895</v>
      </c>
      <c r="X39" s="178">
        <f t="shared" si="0"/>
        <v>5</v>
      </c>
      <c r="Y39" s="183"/>
      <c r="Z39" s="178">
        <f t="shared" si="1"/>
        <v>73049</v>
      </c>
      <c r="AA39" s="379"/>
    </row>
    <row r="40" spans="1:27" x14ac:dyDescent="0.35">
      <c r="A40" s="181" t="s">
        <v>40</v>
      </c>
      <c r="B40" s="178">
        <v>8604</v>
      </c>
      <c r="C40" s="178">
        <v>221316607</v>
      </c>
      <c r="D40" s="178">
        <v>2785</v>
      </c>
      <c r="E40" s="178">
        <v>1763</v>
      </c>
      <c r="F40" s="178">
        <v>18116684</v>
      </c>
      <c r="G40" s="178">
        <v>518</v>
      </c>
      <c r="H40" s="178">
        <v>2099901</v>
      </c>
      <c r="I40" s="178">
        <v>829</v>
      </c>
      <c r="J40" s="178">
        <v>10125302</v>
      </c>
      <c r="K40" s="178">
        <v>1177</v>
      </c>
      <c r="L40" s="178">
        <v>9441587</v>
      </c>
      <c r="M40" s="178">
        <v>5198061</v>
      </c>
      <c r="N40" s="178">
        <v>7113</v>
      </c>
      <c r="O40" s="178">
        <v>3518</v>
      </c>
      <c r="P40" s="178">
        <v>823</v>
      </c>
      <c r="Q40" s="178">
        <v>193683747</v>
      </c>
      <c r="R40" s="178">
        <v>157884119</v>
      </c>
      <c r="S40" s="178">
        <v>6374171</v>
      </c>
      <c r="T40" s="178">
        <v>45659</v>
      </c>
      <c r="U40" s="178">
        <v>327135613</v>
      </c>
      <c r="V40" s="178">
        <v>23894</v>
      </c>
      <c r="W40" s="178">
        <v>534080085</v>
      </c>
      <c r="X40" s="178">
        <f t="shared" si="0"/>
        <v>-1491</v>
      </c>
      <c r="Y40" s="183">
        <f t="shared" si="2"/>
        <v>-0.17329149232914923</v>
      </c>
      <c r="Z40" s="178">
        <f t="shared" si="1"/>
        <v>-27632860</v>
      </c>
      <c r="AA40" s="379">
        <f t="shared" si="3"/>
        <v>-0.12485669455433139</v>
      </c>
    </row>
    <row r="41" spans="1:27" x14ac:dyDescent="0.35">
      <c r="A41" s="181" t="s">
        <v>40</v>
      </c>
      <c r="B41" s="178">
        <v>0</v>
      </c>
      <c r="C41" s="178">
        <v>0</v>
      </c>
      <c r="D41" s="178">
        <v>252</v>
      </c>
      <c r="E41" s="178">
        <v>12</v>
      </c>
      <c r="F41" s="178">
        <v>43102</v>
      </c>
      <c r="G41" s="178">
        <v>17</v>
      </c>
      <c r="H41" s="178">
        <v>12100</v>
      </c>
      <c r="I41" s="178">
        <v>1</v>
      </c>
      <c r="J41" s="178">
        <v>3545</v>
      </c>
      <c r="K41" s="178">
        <v>1</v>
      </c>
      <c r="L41" s="178">
        <v>9543</v>
      </c>
      <c r="M41" s="178">
        <v>9543</v>
      </c>
      <c r="N41" s="178">
        <v>221</v>
      </c>
      <c r="O41" s="178">
        <v>44</v>
      </c>
      <c r="P41" s="178">
        <v>5</v>
      </c>
      <c r="Q41" s="178">
        <v>1538577</v>
      </c>
      <c r="R41" s="178">
        <v>426474</v>
      </c>
      <c r="S41" s="178">
        <v>12350</v>
      </c>
      <c r="T41" s="178">
        <v>102116</v>
      </c>
      <c r="U41" s="178">
        <v>244263418</v>
      </c>
      <c r="V41" s="178">
        <v>36718</v>
      </c>
      <c r="W41" s="178">
        <v>277421467</v>
      </c>
      <c r="X41" s="178">
        <f t="shared" si="0"/>
        <v>221</v>
      </c>
      <c r="Y41" s="183"/>
      <c r="Z41" s="178">
        <f t="shared" si="1"/>
        <v>1538577</v>
      </c>
      <c r="AA41" s="379"/>
    </row>
    <row r="42" spans="1:27" x14ac:dyDescent="0.35">
      <c r="A42" s="181" t="s">
        <v>41</v>
      </c>
      <c r="B42" s="178">
        <v>959</v>
      </c>
      <c r="C42" s="178">
        <v>37175832</v>
      </c>
      <c r="D42" s="178">
        <v>247</v>
      </c>
      <c r="E42" s="178">
        <v>181</v>
      </c>
      <c r="F42" s="178">
        <v>6446220</v>
      </c>
      <c r="G42" s="178">
        <v>45</v>
      </c>
      <c r="H42" s="178">
        <v>161837</v>
      </c>
      <c r="I42" s="178">
        <v>95</v>
      </c>
      <c r="J42" s="178">
        <v>1236330</v>
      </c>
      <c r="K42" s="178">
        <v>87</v>
      </c>
      <c r="L42" s="178">
        <v>1153497</v>
      </c>
      <c r="M42" s="178">
        <v>1802856</v>
      </c>
      <c r="N42" s="178">
        <v>804</v>
      </c>
      <c r="O42" s="178">
        <v>441</v>
      </c>
      <c r="P42" s="178">
        <v>72</v>
      </c>
      <c r="Q42" s="178">
        <v>37637797</v>
      </c>
      <c r="R42" s="178">
        <v>33183611</v>
      </c>
      <c r="S42" s="178">
        <v>1568916</v>
      </c>
      <c r="T42" s="178">
        <v>9459</v>
      </c>
      <c r="U42" s="178">
        <v>91700665</v>
      </c>
      <c r="V42" s="178">
        <v>3537</v>
      </c>
      <c r="W42" s="178">
        <v>119819891</v>
      </c>
      <c r="X42" s="178">
        <f t="shared" si="0"/>
        <v>-155</v>
      </c>
      <c r="Y42" s="183">
        <f t="shared" si="2"/>
        <v>-0.1616266944734098</v>
      </c>
      <c r="Z42" s="178">
        <f t="shared" si="1"/>
        <v>461965</v>
      </c>
      <c r="AA42" s="379">
        <f t="shared" si="3"/>
        <v>1.2426487186621675E-2</v>
      </c>
    </row>
    <row r="43" spans="1:27" x14ac:dyDescent="0.35">
      <c r="A43" s="181" t="s">
        <v>41</v>
      </c>
      <c r="B43" s="178">
        <v>0</v>
      </c>
      <c r="C43" s="178">
        <v>0</v>
      </c>
      <c r="D43" s="178">
        <v>26</v>
      </c>
      <c r="E43" s="178">
        <v>0</v>
      </c>
      <c r="F43" s="178">
        <v>0</v>
      </c>
      <c r="G43" s="178">
        <v>3</v>
      </c>
      <c r="H43" s="178">
        <v>0</v>
      </c>
      <c r="I43" s="178">
        <v>0</v>
      </c>
      <c r="J43" s="178">
        <v>0</v>
      </c>
      <c r="K43" s="178">
        <v>0</v>
      </c>
      <c r="L43" s="178">
        <v>0</v>
      </c>
      <c r="M43" s="178">
        <v>0</v>
      </c>
      <c r="N43" s="178">
        <v>23</v>
      </c>
      <c r="O43" s="178">
        <v>7</v>
      </c>
      <c r="P43" s="178">
        <v>0</v>
      </c>
      <c r="Q43" s="178">
        <v>636859</v>
      </c>
      <c r="R43" s="178">
        <v>575890</v>
      </c>
      <c r="S43" s="178">
        <v>0</v>
      </c>
      <c r="T43" s="178">
        <v>27013</v>
      </c>
      <c r="U43" s="178">
        <v>68161339</v>
      </c>
      <c r="V43" s="178">
        <v>7312</v>
      </c>
      <c r="W43" s="178">
        <v>70849338</v>
      </c>
      <c r="X43" s="178">
        <f t="shared" si="0"/>
        <v>23</v>
      </c>
      <c r="Y43" s="183"/>
      <c r="Z43" s="178">
        <f t="shared" si="1"/>
        <v>636859</v>
      </c>
      <c r="AA43" s="379"/>
    </row>
    <row r="44" spans="1:27" x14ac:dyDescent="0.35">
      <c r="A44" s="181" t="s">
        <v>42</v>
      </c>
      <c r="B44" s="178">
        <v>1043</v>
      </c>
      <c r="C44" s="178">
        <v>38445981</v>
      </c>
      <c r="D44" s="178">
        <v>386</v>
      </c>
      <c r="E44" s="178">
        <v>208</v>
      </c>
      <c r="F44" s="178">
        <v>3790020</v>
      </c>
      <c r="G44" s="178">
        <v>74</v>
      </c>
      <c r="H44" s="178">
        <v>239668</v>
      </c>
      <c r="I44" s="178">
        <v>110</v>
      </c>
      <c r="J44" s="178">
        <v>2883960</v>
      </c>
      <c r="K44" s="178">
        <v>128</v>
      </c>
      <c r="L44" s="178">
        <v>2578057</v>
      </c>
      <c r="M44" s="178">
        <v>1471449</v>
      </c>
      <c r="N44" s="178">
        <v>913</v>
      </c>
      <c r="O44" s="178">
        <v>511</v>
      </c>
      <c r="P44" s="178">
        <v>114</v>
      </c>
      <c r="Q44" s="178">
        <v>41234482</v>
      </c>
      <c r="R44" s="178">
        <v>36618586</v>
      </c>
      <c r="S44" s="178">
        <v>1876259</v>
      </c>
      <c r="T44" s="178">
        <v>11426</v>
      </c>
      <c r="U44" s="178">
        <v>102524419</v>
      </c>
      <c r="V44" s="178">
        <v>4103</v>
      </c>
      <c r="W44" s="178">
        <v>149275484</v>
      </c>
      <c r="X44" s="178">
        <f t="shared" si="0"/>
        <v>-130</v>
      </c>
      <c r="Y44" s="183">
        <f t="shared" si="2"/>
        <v>-0.12464046021093</v>
      </c>
      <c r="Z44" s="178">
        <f t="shared" si="1"/>
        <v>2788501</v>
      </c>
      <c r="AA44" s="379">
        <f t="shared" si="3"/>
        <v>7.2530364097095096E-2</v>
      </c>
    </row>
    <row r="45" spans="1:27" x14ac:dyDescent="0.35">
      <c r="A45" s="181" t="s">
        <v>42</v>
      </c>
      <c r="B45" s="178">
        <v>0</v>
      </c>
      <c r="C45" s="178">
        <v>0</v>
      </c>
      <c r="D45" s="178">
        <v>28</v>
      </c>
      <c r="E45" s="178">
        <v>1</v>
      </c>
      <c r="F45" s="178">
        <v>1269</v>
      </c>
      <c r="G45" s="178">
        <v>5</v>
      </c>
      <c r="H45" s="178">
        <v>0</v>
      </c>
      <c r="I45" s="178">
        <v>0</v>
      </c>
      <c r="J45" s="178">
        <v>0</v>
      </c>
      <c r="K45" s="178">
        <v>0</v>
      </c>
      <c r="L45" s="178">
        <v>0</v>
      </c>
      <c r="M45" s="178">
        <v>0</v>
      </c>
      <c r="N45" s="178">
        <v>22</v>
      </c>
      <c r="O45" s="178">
        <v>5</v>
      </c>
      <c r="P45" s="178">
        <v>1</v>
      </c>
      <c r="Q45" s="178">
        <v>102703</v>
      </c>
      <c r="R45" s="178">
        <v>32712</v>
      </c>
      <c r="S45" s="178">
        <v>697</v>
      </c>
      <c r="T45" s="178">
        <v>33660</v>
      </c>
      <c r="U45" s="178">
        <v>82614076</v>
      </c>
      <c r="V45" s="178">
        <v>9263</v>
      </c>
      <c r="W45" s="178">
        <v>90365283</v>
      </c>
      <c r="X45" s="178">
        <f t="shared" si="0"/>
        <v>22</v>
      </c>
      <c r="Y45" s="183"/>
      <c r="Z45" s="178">
        <f t="shared" si="1"/>
        <v>102703</v>
      </c>
      <c r="AA45" s="379"/>
    </row>
    <row r="46" spans="1:27" x14ac:dyDescent="0.35">
      <c r="A46" s="181" t="s">
        <v>43</v>
      </c>
      <c r="B46" s="178">
        <v>523</v>
      </c>
      <c r="C46" s="178">
        <v>14130508</v>
      </c>
      <c r="D46" s="178">
        <v>230</v>
      </c>
      <c r="E46" s="178">
        <v>105</v>
      </c>
      <c r="F46" s="178">
        <v>1324889</v>
      </c>
      <c r="G46" s="178">
        <v>28</v>
      </c>
      <c r="H46" s="178">
        <v>41355</v>
      </c>
      <c r="I46" s="178">
        <v>56</v>
      </c>
      <c r="J46" s="178">
        <v>760190</v>
      </c>
      <c r="K46" s="178">
        <v>62</v>
      </c>
      <c r="L46" s="178">
        <v>824526</v>
      </c>
      <c r="M46" s="178">
        <v>274911</v>
      </c>
      <c r="N46" s="178">
        <v>502</v>
      </c>
      <c r="O46" s="178">
        <v>277</v>
      </c>
      <c r="P46" s="178">
        <v>38</v>
      </c>
      <c r="Q46" s="178">
        <v>14674489</v>
      </c>
      <c r="R46" s="178">
        <v>13031241</v>
      </c>
      <c r="S46" s="178">
        <v>338337</v>
      </c>
      <c r="T46" s="178">
        <v>4901</v>
      </c>
      <c r="U46" s="178">
        <v>46867856</v>
      </c>
      <c r="V46" s="178">
        <v>2009</v>
      </c>
      <c r="W46" s="178">
        <v>57962651</v>
      </c>
      <c r="X46" s="178">
        <f t="shared" si="0"/>
        <v>-21</v>
      </c>
      <c r="Y46" s="183">
        <f t="shared" si="2"/>
        <v>-4.0152963671128104E-2</v>
      </c>
      <c r="Z46" s="178">
        <f t="shared" si="1"/>
        <v>543981</v>
      </c>
      <c r="AA46" s="379">
        <f t="shared" si="3"/>
        <v>3.8496917449818507E-2</v>
      </c>
    </row>
    <row r="47" spans="1:27" x14ac:dyDescent="0.35">
      <c r="A47" s="181" t="s">
        <v>43</v>
      </c>
      <c r="B47" s="178">
        <v>0</v>
      </c>
      <c r="C47" s="178">
        <v>0</v>
      </c>
      <c r="D47" s="178">
        <v>16</v>
      </c>
      <c r="E47" s="178">
        <v>0</v>
      </c>
      <c r="F47" s="178">
        <v>0</v>
      </c>
      <c r="G47" s="178">
        <v>1</v>
      </c>
      <c r="H47" s="178">
        <v>0</v>
      </c>
      <c r="I47" s="178">
        <v>0</v>
      </c>
      <c r="J47" s="178">
        <v>0</v>
      </c>
      <c r="K47" s="178">
        <v>0</v>
      </c>
      <c r="L47" s="178">
        <v>0</v>
      </c>
      <c r="M47" s="178">
        <v>0</v>
      </c>
      <c r="N47" s="178">
        <v>15</v>
      </c>
      <c r="O47" s="178">
        <v>6</v>
      </c>
      <c r="P47" s="178">
        <v>0</v>
      </c>
      <c r="Q47" s="178">
        <v>146039</v>
      </c>
      <c r="R47" s="178">
        <v>81027</v>
      </c>
      <c r="S47" s="178">
        <v>0</v>
      </c>
      <c r="T47" s="178">
        <v>13037</v>
      </c>
      <c r="U47" s="178">
        <v>30026005</v>
      </c>
      <c r="V47" s="178">
        <v>3379</v>
      </c>
      <c r="W47" s="178">
        <v>33490658</v>
      </c>
      <c r="X47" s="178">
        <f t="shared" si="0"/>
        <v>15</v>
      </c>
      <c r="Y47" s="183"/>
      <c r="Z47" s="178">
        <f t="shared" si="1"/>
        <v>146039</v>
      </c>
      <c r="AA47" s="379"/>
    </row>
    <row r="48" spans="1:27" x14ac:dyDescent="0.35">
      <c r="A48" s="181" t="s">
        <v>44</v>
      </c>
      <c r="B48" s="178">
        <v>362</v>
      </c>
      <c r="C48" s="178">
        <v>10329528</v>
      </c>
      <c r="D48" s="178">
        <v>124</v>
      </c>
      <c r="E48" s="178">
        <v>92</v>
      </c>
      <c r="F48" s="178">
        <v>468920</v>
      </c>
      <c r="G48" s="178">
        <v>32</v>
      </c>
      <c r="H48" s="178">
        <v>103146</v>
      </c>
      <c r="I48" s="178">
        <v>36</v>
      </c>
      <c r="J48" s="178">
        <v>1137662</v>
      </c>
      <c r="K48" s="178">
        <v>22</v>
      </c>
      <c r="L48" s="178">
        <v>87503</v>
      </c>
      <c r="M48" s="178">
        <v>173480</v>
      </c>
      <c r="N48" s="178">
        <v>303</v>
      </c>
      <c r="O48" s="178">
        <v>176</v>
      </c>
      <c r="P48" s="178">
        <v>32</v>
      </c>
      <c r="Q48" s="178">
        <v>10126359</v>
      </c>
      <c r="R48" s="178">
        <v>8899143</v>
      </c>
      <c r="S48" s="178">
        <v>109407</v>
      </c>
      <c r="T48" s="178">
        <v>3243</v>
      </c>
      <c r="U48" s="178">
        <v>25137792</v>
      </c>
      <c r="V48" s="178">
        <v>1318</v>
      </c>
      <c r="W48" s="178">
        <v>52027161</v>
      </c>
      <c r="X48" s="178">
        <f t="shared" si="0"/>
        <v>-59</v>
      </c>
      <c r="Y48" s="183">
        <f t="shared" si="2"/>
        <v>-0.16298342541436464</v>
      </c>
      <c r="Z48" s="178">
        <f t="shared" si="1"/>
        <v>-203169</v>
      </c>
      <c r="AA48" s="379">
        <f t="shared" si="3"/>
        <v>-1.9668759308266556E-2</v>
      </c>
    </row>
    <row r="49" spans="1:27" x14ac:dyDescent="0.35">
      <c r="A49" s="181" t="s">
        <v>44</v>
      </c>
      <c r="B49" s="178">
        <v>0</v>
      </c>
      <c r="C49" s="178">
        <v>0</v>
      </c>
      <c r="D49" s="178">
        <v>9</v>
      </c>
      <c r="E49" s="178">
        <v>2</v>
      </c>
      <c r="F49" s="178">
        <v>8867</v>
      </c>
      <c r="G49" s="178">
        <v>0</v>
      </c>
      <c r="H49" s="178">
        <v>0</v>
      </c>
      <c r="I49" s="178">
        <v>0</v>
      </c>
      <c r="J49" s="178">
        <v>0</v>
      </c>
      <c r="K49" s="178">
        <v>0</v>
      </c>
      <c r="L49" s="178">
        <v>0</v>
      </c>
      <c r="M49" s="178">
        <v>0</v>
      </c>
      <c r="N49" s="178">
        <v>7</v>
      </c>
      <c r="O49" s="178">
        <v>1</v>
      </c>
      <c r="P49" s="178">
        <v>0</v>
      </c>
      <c r="Q49" s="178">
        <v>37620</v>
      </c>
      <c r="R49" s="178">
        <v>3493</v>
      </c>
      <c r="S49" s="178">
        <v>0</v>
      </c>
      <c r="T49" s="178">
        <v>9092</v>
      </c>
      <c r="U49" s="178">
        <v>21014110</v>
      </c>
      <c r="V49" s="178">
        <v>2553</v>
      </c>
      <c r="W49" s="178">
        <v>25340387</v>
      </c>
      <c r="X49" s="178">
        <f t="shared" si="0"/>
        <v>7</v>
      </c>
      <c r="Y49" s="183"/>
      <c r="Z49" s="178">
        <f t="shared" si="1"/>
        <v>37620</v>
      </c>
      <c r="AA49" s="379"/>
    </row>
    <row r="50" spans="1:27" x14ac:dyDescent="0.35">
      <c r="A50" s="181" t="s">
        <v>45</v>
      </c>
      <c r="B50" s="178">
        <v>674</v>
      </c>
      <c r="C50" s="178">
        <v>18436010</v>
      </c>
      <c r="D50" s="178">
        <v>230</v>
      </c>
      <c r="E50" s="178">
        <v>142</v>
      </c>
      <c r="F50" s="178">
        <v>1759197</v>
      </c>
      <c r="G50" s="178">
        <v>37</v>
      </c>
      <c r="H50" s="178">
        <v>153064</v>
      </c>
      <c r="I50" s="178">
        <v>72</v>
      </c>
      <c r="J50" s="178">
        <v>2551066</v>
      </c>
      <c r="K50" s="178">
        <v>54</v>
      </c>
      <c r="L50" s="178">
        <v>879304</v>
      </c>
      <c r="M50" s="178">
        <v>389789</v>
      </c>
      <c r="N50" s="178">
        <v>598</v>
      </c>
      <c r="O50" s="178">
        <v>330</v>
      </c>
      <c r="P50" s="178">
        <v>53</v>
      </c>
      <c r="Q50" s="178">
        <v>14892519</v>
      </c>
      <c r="R50" s="178">
        <v>12276454</v>
      </c>
      <c r="S50" s="178">
        <v>425543</v>
      </c>
      <c r="T50" s="178">
        <v>4061</v>
      </c>
      <c r="U50" s="178">
        <v>38234442</v>
      </c>
      <c r="V50" s="178">
        <v>2065</v>
      </c>
      <c r="W50" s="178">
        <v>70379480</v>
      </c>
      <c r="X50" s="178">
        <f t="shared" si="0"/>
        <v>-76</v>
      </c>
      <c r="Y50" s="183">
        <f t="shared" si="2"/>
        <v>-0.11275964391691394</v>
      </c>
      <c r="Z50" s="178">
        <f t="shared" si="1"/>
        <v>-3543491</v>
      </c>
      <c r="AA50" s="379">
        <f t="shared" si="3"/>
        <v>-0.19220487513295989</v>
      </c>
    </row>
    <row r="51" spans="1:27" x14ac:dyDescent="0.35">
      <c r="A51" s="181" t="s">
        <v>45</v>
      </c>
      <c r="B51" s="178">
        <v>0</v>
      </c>
      <c r="C51" s="178">
        <v>0</v>
      </c>
      <c r="D51" s="178">
        <v>16</v>
      </c>
      <c r="E51" s="178">
        <v>1</v>
      </c>
      <c r="F51" s="178">
        <v>2200</v>
      </c>
      <c r="G51" s="178">
        <v>1</v>
      </c>
      <c r="H51" s="178">
        <v>0</v>
      </c>
      <c r="I51" s="178">
        <v>0</v>
      </c>
      <c r="J51" s="178">
        <v>0</v>
      </c>
      <c r="K51" s="178">
        <v>0</v>
      </c>
      <c r="L51" s="178">
        <v>0</v>
      </c>
      <c r="M51" s="178">
        <v>0</v>
      </c>
      <c r="N51" s="178">
        <v>14</v>
      </c>
      <c r="O51" s="178">
        <v>3</v>
      </c>
      <c r="P51" s="178">
        <v>0</v>
      </c>
      <c r="Q51" s="178">
        <v>95032</v>
      </c>
      <c r="R51" s="178">
        <v>48721</v>
      </c>
      <c r="S51" s="178">
        <v>0</v>
      </c>
      <c r="T51" s="178">
        <v>9813</v>
      </c>
      <c r="U51" s="178">
        <v>25802595</v>
      </c>
      <c r="V51" s="178">
        <v>2764</v>
      </c>
      <c r="W51" s="178">
        <v>30426682</v>
      </c>
      <c r="X51" s="178">
        <f t="shared" si="0"/>
        <v>14</v>
      </c>
      <c r="Y51" s="183"/>
      <c r="Z51" s="178">
        <f t="shared" si="1"/>
        <v>95032</v>
      </c>
      <c r="AA51" s="379"/>
    </row>
    <row r="52" spans="1:27" x14ac:dyDescent="0.35">
      <c r="A52" s="181" t="s">
        <v>46</v>
      </c>
      <c r="B52" s="178">
        <v>211</v>
      </c>
      <c r="C52" s="178">
        <v>6043112</v>
      </c>
      <c r="D52" s="178">
        <v>82</v>
      </c>
      <c r="E52" s="178">
        <v>57</v>
      </c>
      <c r="F52" s="178">
        <v>1954383</v>
      </c>
      <c r="G52" s="178">
        <v>9</v>
      </c>
      <c r="H52" s="178">
        <v>31405</v>
      </c>
      <c r="I52" s="178">
        <v>28</v>
      </c>
      <c r="J52" s="178">
        <v>259652</v>
      </c>
      <c r="K52" s="178">
        <v>26</v>
      </c>
      <c r="L52" s="178">
        <v>289535</v>
      </c>
      <c r="M52" s="178">
        <v>111988</v>
      </c>
      <c r="N52" s="178">
        <v>173</v>
      </c>
      <c r="O52" s="178">
        <v>94</v>
      </c>
      <c r="P52" s="178">
        <v>25</v>
      </c>
      <c r="Q52" s="178">
        <v>4215755</v>
      </c>
      <c r="R52" s="178">
        <v>3106362</v>
      </c>
      <c r="S52" s="178">
        <v>107285</v>
      </c>
      <c r="T52" s="178">
        <v>3355</v>
      </c>
      <c r="U52" s="178">
        <v>26115564</v>
      </c>
      <c r="V52" s="178">
        <v>1351</v>
      </c>
      <c r="W52" s="178">
        <v>27070130</v>
      </c>
      <c r="X52" s="178">
        <f t="shared" si="0"/>
        <v>-38</v>
      </c>
      <c r="Y52" s="183">
        <f t="shared" si="2"/>
        <v>-0.18009478672985782</v>
      </c>
      <c r="Z52" s="178">
        <f t="shared" si="1"/>
        <v>-1827357</v>
      </c>
      <c r="AA52" s="379">
        <f t="shared" si="3"/>
        <v>-0.30238675040277263</v>
      </c>
    </row>
    <row r="53" spans="1:27" x14ac:dyDescent="0.35">
      <c r="A53" s="181" t="s">
        <v>46</v>
      </c>
      <c r="B53" s="178">
        <v>0</v>
      </c>
      <c r="C53" s="178">
        <v>0</v>
      </c>
      <c r="D53" s="178">
        <v>3</v>
      </c>
      <c r="E53" s="178">
        <v>1</v>
      </c>
      <c r="F53" s="178">
        <v>1943</v>
      </c>
      <c r="G53" s="178">
        <v>1</v>
      </c>
      <c r="H53" s="178">
        <v>0</v>
      </c>
      <c r="I53" s="178">
        <v>0</v>
      </c>
      <c r="J53" s="178">
        <v>0</v>
      </c>
      <c r="K53" s="178">
        <v>0</v>
      </c>
      <c r="L53" s="178">
        <v>0</v>
      </c>
      <c r="M53" s="178">
        <v>0</v>
      </c>
      <c r="N53" s="178">
        <v>1</v>
      </c>
      <c r="O53" s="178">
        <v>0</v>
      </c>
      <c r="P53" s="178">
        <v>0</v>
      </c>
      <c r="Q53" s="178">
        <v>8891</v>
      </c>
      <c r="R53" s="178">
        <v>0</v>
      </c>
      <c r="S53" s="178">
        <v>0</v>
      </c>
      <c r="T53" s="178">
        <v>9426</v>
      </c>
      <c r="U53" s="178">
        <v>21880622</v>
      </c>
      <c r="V53" s="178">
        <v>2483</v>
      </c>
      <c r="W53" s="178">
        <v>19562283</v>
      </c>
      <c r="X53" s="178">
        <f t="shared" si="0"/>
        <v>1</v>
      </c>
      <c r="Y53" s="183"/>
      <c r="Z53" s="178">
        <f t="shared" si="1"/>
        <v>8891</v>
      </c>
      <c r="AA53" s="379"/>
    </row>
    <row r="54" spans="1:27" x14ac:dyDescent="0.35">
      <c r="A54" s="181" t="s">
        <v>47</v>
      </c>
      <c r="B54" s="178">
        <v>197</v>
      </c>
      <c r="C54" s="178">
        <v>4379070</v>
      </c>
      <c r="D54" s="178">
        <v>91</v>
      </c>
      <c r="E54" s="178">
        <v>47</v>
      </c>
      <c r="F54" s="178">
        <v>249393</v>
      </c>
      <c r="G54" s="178">
        <v>15</v>
      </c>
      <c r="H54" s="178">
        <v>6153</v>
      </c>
      <c r="I54" s="178">
        <v>15</v>
      </c>
      <c r="J54" s="178">
        <v>322909</v>
      </c>
      <c r="K54" s="178">
        <v>23</v>
      </c>
      <c r="L54" s="178">
        <v>438823</v>
      </c>
      <c r="M54" s="178">
        <v>289468</v>
      </c>
      <c r="N54" s="178">
        <v>188</v>
      </c>
      <c r="O54" s="178">
        <v>114</v>
      </c>
      <c r="P54" s="178">
        <v>25</v>
      </c>
      <c r="Q54" s="178">
        <v>4711201</v>
      </c>
      <c r="R54" s="178">
        <v>4032973</v>
      </c>
      <c r="S54" s="178">
        <v>360704</v>
      </c>
      <c r="T54" s="178">
        <v>1672</v>
      </c>
      <c r="U54" s="178">
        <v>17984493</v>
      </c>
      <c r="V54" s="178">
        <v>719</v>
      </c>
      <c r="W54" s="178">
        <v>20829764</v>
      </c>
      <c r="X54" s="178">
        <f t="shared" si="0"/>
        <v>-9</v>
      </c>
      <c r="Y54" s="183">
        <f t="shared" si="2"/>
        <v>-4.5685279187817257E-2</v>
      </c>
      <c r="Z54" s="178">
        <f t="shared" si="1"/>
        <v>332131</v>
      </c>
      <c r="AA54" s="379">
        <f t="shared" si="3"/>
        <v>7.5845099530265553E-2</v>
      </c>
    </row>
    <row r="55" spans="1:27" x14ac:dyDescent="0.35">
      <c r="A55" s="181" t="s">
        <v>47</v>
      </c>
      <c r="B55" s="178">
        <v>0</v>
      </c>
      <c r="C55" s="178">
        <v>0</v>
      </c>
      <c r="D55" s="178">
        <v>7</v>
      </c>
      <c r="E55" s="178">
        <v>0</v>
      </c>
      <c r="F55" s="178">
        <v>0</v>
      </c>
      <c r="G55" s="178">
        <v>1</v>
      </c>
      <c r="H55" s="178">
        <v>0</v>
      </c>
      <c r="I55" s="178">
        <v>0</v>
      </c>
      <c r="J55" s="178">
        <v>0</v>
      </c>
      <c r="K55" s="178">
        <v>0</v>
      </c>
      <c r="L55" s="178">
        <v>0</v>
      </c>
      <c r="M55" s="178">
        <v>0</v>
      </c>
      <c r="N55" s="178">
        <v>6</v>
      </c>
      <c r="O55" s="178">
        <v>3</v>
      </c>
      <c r="P55" s="178">
        <v>0</v>
      </c>
      <c r="Q55" s="178">
        <v>51390</v>
      </c>
      <c r="R55" s="178">
        <v>15929</v>
      </c>
      <c r="S55" s="178">
        <v>0</v>
      </c>
      <c r="T55" s="178">
        <v>4350</v>
      </c>
      <c r="U55" s="178">
        <v>10058532</v>
      </c>
      <c r="V55" s="178">
        <v>1239</v>
      </c>
      <c r="W55" s="178">
        <v>15791342</v>
      </c>
      <c r="X55" s="178">
        <f t="shared" si="0"/>
        <v>6</v>
      </c>
      <c r="Y55" s="183"/>
      <c r="Z55" s="178">
        <f t="shared" si="1"/>
        <v>51390</v>
      </c>
      <c r="AA55" s="379"/>
    </row>
    <row r="56" spans="1:27" x14ac:dyDescent="0.35">
      <c r="A56" s="181" t="s">
        <v>48</v>
      </c>
      <c r="B56" s="178">
        <v>978</v>
      </c>
      <c r="C56" s="178">
        <v>27407795</v>
      </c>
      <c r="D56" s="178">
        <v>380</v>
      </c>
      <c r="E56" s="178">
        <v>246</v>
      </c>
      <c r="F56" s="178">
        <v>4083472</v>
      </c>
      <c r="G56" s="178">
        <v>94</v>
      </c>
      <c r="H56" s="178">
        <v>644936</v>
      </c>
      <c r="I56" s="178">
        <v>112</v>
      </c>
      <c r="J56" s="178">
        <v>1061994</v>
      </c>
      <c r="K56" s="178">
        <v>90</v>
      </c>
      <c r="L56" s="178">
        <v>792721</v>
      </c>
      <c r="M56" s="178">
        <v>333302</v>
      </c>
      <c r="N56" s="178">
        <v>818</v>
      </c>
      <c r="O56" s="178">
        <v>450</v>
      </c>
      <c r="P56" s="178">
        <v>115</v>
      </c>
      <c r="Q56" s="178">
        <v>22942657</v>
      </c>
      <c r="R56" s="178">
        <v>19529747</v>
      </c>
      <c r="S56" s="178">
        <v>1281612</v>
      </c>
      <c r="T56" s="178">
        <v>9958</v>
      </c>
      <c r="U56" s="178">
        <v>66829614</v>
      </c>
      <c r="V56" s="178">
        <v>3662</v>
      </c>
      <c r="W56" s="178">
        <v>87409783</v>
      </c>
      <c r="X56" s="178">
        <f t="shared" si="0"/>
        <v>-160</v>
      </c>
      <c r="Y56" s="183">
        <f t="shared" si="2"/>
        <v>-0.16359918200408999</v>
      </c>
      <c r="Z56" s="178">
        <f t="shared" si="1"/>
        <v>-4465138</v>
      </c>
      <c r="AA56" s="379">
        <f t="shared" si="3"/>
        <v>-0.16291489337248766</v>
      </c>
    </row>
    <row r="57" spans="1:27" x14ac:dyDescent="0.35">
      <c r="A57" s="181" t="s">
        <v>48</v>
      </c>
      <c r="B57" s="178">
        <v>0</v>
      </c>
      <c r="C57" s="178">
        <v>0</v>
      </c>
      <c r="D57" s="178">
        <v>37</v>
      </c>
      <c r="E57" s="178">
        <v>2</v>
      </c>
      <c r="F57" s="178">
        <v>5778</v>
      </c>
      <c r="G57" s="178">
        <v>4</v>
      </c>
      <c r="H57" s="178">
        <v>2000</v>
      </c>
      <c r="I57" s="178">
        <v>0</v>
      </c>
      <c r="J57" s="178">
        <v>0</v>
      </c>
      <c r="K57" s="178">
        <v>0</v>
      </c>
      <c r="L57" s="178">
        <v>0</v>
      </c>
      <c r="M57" s="178">
        <v>0</v>
      </c>
      <c r="N57" s="178">
        <v>31</v>
      </c>
      <c r="O57" s="178">
        <v>9</v>
      </c>
      <c r="P57" s="178">
        <v>1</v>
      </c>
      <c r="Q57" s="178">
        <v>245069</v>
      </c>
      <c r="R57" s="178">
        <v>137952</v>
      </c>
      <c r="S57" s="178">
        <v>0</v>
      </c>
      <c r="T57" s="178">
        <v>25329</v>
      </c>
      <c r="U57" s="178">
        <v>62269467</v>
      </c>
      <c r="V57" s="178">
        <v>7685</v>
      </c>
      <c r="W57" s="178">
        <v>61705820</v>
      </c>
      <c r="X57" s="178">
        <f t="shared" si="0"/>
        <v>31</v>
      </c>
      <c r="Y57" s="183"/>
      <c r="Z57" s="178">
        <f t="shared" si="1"/>
        <v>245069</v>
      </c>
      <c r="AA57" s="379"/>
    </row>
    <row r="58" spans="1:27" x14ac:dyDescent="0.35">
      <c r="A58" s="181" t="s">
        <v>234</v>
      </c>
      <c r="B58" s="378">
        <f>SUM(B34:B57)</f>
        <v>15131</v>
      </c>
      <c r="C58" s="378">
        <f t="shared" ref="C58:W58" si="7">SUM(C34:C57)</f>
        <v>425856088</v>
      </c>
      <c r="D58" s="378">
        <f t="shared" si="7"/>
        <v>5672</v>
      </c>
      <c r="E58" s="378">
        <f t="shared" si="7"/>
        <v>3173</v>
      </c>
      <c r="F58" s="378">
        <f t="shared" si="7"/>
        <v>42091965</v>
      </c>
      <c r="G58" s="378">
        <f t="shared" si="7"/>
        <v>986</v>
      </c>
      <c r="H58" s="378">
        <f t="shared" si="7"/>
        <v>3853811</v>
      </c>
      <c r="I58" s="378">
        <f t="shared" si="7"/>
        <v>1572</v>
      </c>
      <c r="J58" s="378">
        <f t="shared" si="7"/>
        <v>22452351</v>
      </c>
      <c r="K58" s="378">
        <f t="shared" si="7"/>
        <v>1835</v>
      </c>
      <c r="L58" s="378">
        <f t="shared" si="7"/>
        <v>20018475</v>
      </c>
      <c r="M58" s="378">
        <f t="shared" si="7"/>
        <v>11319496</v>
      </c>
      <c r="N58" s="378">
        <f t="shared" si="7"/>
        <v>13267</v>
      </c>
      <c r="O58" s="378">
        <f t="shared" si="7"/>
        <v>6879</v>
      </c>
      <c r="P58" s="378">
        <f t="shared" si="7"/>
        <v>1463</v>
      </c>
      <c r="Q58" s="378">
        <f t="shared" si="7"/>
        <v>398526102</v>
      </c>
      <c r="R58" s="378">
        <f t="shared" si="7"/>
        <v>331790313</v>
      </c>
      <c r="S58" s="378">
        <f t="shared" si="7"/>
        <v>13893635</v>
      </c>
      <c r="T58" s="378">
        <f t="shared" si="7"/>
        <v>388642</v>
      </c>
      <c r="U58" s="378">
        <f t="shared" si="7"/>
        <v>1575927929</v>
      </c>
      <c r="V58" s="378">
        <f t="shared" si="7"/>
        <v>136042</v>
      </c>
      <c r="W58" s="378">
        <f t="shared" si="7"/>
        <v>2082260074</v>
      </c>
      <c r="X58" s="178">
        <f t="shared" si="0"/>
        <v>-1864</v>
      </c>
      <c r="Y58" s="183">
        <f t="shared" si="2"/>
        <v>-0.12319080034366532</v>
      </c>
      <c r="Z58" s="178">
        <f t="shared" si="1"/>
        <v>-27329986</v>
      </c>
      <c r="AA58" s="379">
        <f t="shared" si="3"/>
        <v>-6.4176576947280836E-2</v>
      </c>
    </row>
    <row r="59" spans="1:27" x14ac:dyDescent="0.35">
      <c r="A59" s="181" t="s">
        <v>49</v>
      </c>
      <c r="B59" s="178">
        <v>486</v>
      </c>
      <c r="C59" s="178">
        <v>24698304</v>
      </c>
      <c r="D59" s="178">
        <v>180</v>
      </c>
      <c r="E59" s="178">
        <v>92</v>
      </c>
      <c r="F59" s="178">
        <v>4763916</v>
      </c>
      <c r="G59" s="178">
        <v>28</v>
      </c>
      <c r="H59" s="178">
        <v>226957</v>
      </c>
      <c r="I59" s="178">
        <v>54</v>
      </c>
      <c r="J59" s="178">
        <v>1153874</v>
      </c>
      <c r="K59" s="178">
        <v>41</v>
      </c>
      <c r="L59" s="178">
        <v>380174</v>
      </c>
      <c r="M59" s="178">
        <v>84356</v>
      </c>
      <c r="N59" s="178">
        <v>451</v>
      </c>
      <c r="O59" s="178">
        <v>289</v>
      </c>
      <c r="P59" s="178">
        <v>41</v>
      </c>
      <c r="Q59" s="178">
        <v>23711908</v>
      </c>
      <c r="R59" s="178">
        <v>21146046</v>
      </c>
      <c r="S59" s="178">
        <v>618589</v>
      </c>
      <c r="T59" s="178">
        <v>4808</v>
      </c>
      <c r="U59" s="178">
        <v>39710739</v>
      </c>
      <c r="V59" s="178">
        <v>2265</v>
      </c>
      <c r="W59" s="178">
        <v>74149465</v>
      </c>
      <c r="X59" s="178">
        <f t="shared" si="0"/>
        <v>-35</v>
      </c>
      <c r="Y59" s="183">
        <f t="shared" si="2"/>
        <v>-7.2016460905349799E-2</v>
      </c>
      <c r="Z59" s="178">
        <f t="shared" si="1"/>
        <v>-986396</v>
      </c>
      <c r="AA59" s="379">
        <f t="shared" si="3"/>
        <v>-3.9937803016757749E-2</v>
      </c>
    </row>
    <row r="60" spans="1:27" x14ac:dyDescent="0.35">
      <c r="A60" s="181" t="s">
        <v>49</v>
      </c>
      <c r="B60" s="178">
        <v>0</v>
      </c>
      <c r="C60" s="178">
        <v>0</v>
      </c>
      <c r="D60" s="178">
        <v>10</v>
      </c>
      <c r="E60" s="178">
        <v>0</v>
      </c>
      <c r="F60" s="178">
        <v>0</v>
      </c>
      <c r="G60" s="178">
        <v>1</v>
      </c>
      <c r="H60" s="178">
        <v>0</v>
      </c>
      <c r="I60" s="178">
        <v>0</v>
      </c>
      <c r="J60" s="178">
        <v>0</v>
      </c>
      <c r="K60" s="178">
        <v>0</v>
      </c>
      <c r="L60" s="178">
        <v>0</v>
      </c>
      <c r="M60" s="178">
        <v>0</v>
      </c>
      <c r="N60" s="178">
        <v>9</v>
      </c>
      <c r="O60" s="178">
        <v>0</v>
      </c>
      <c r="P60" s="178">
        <v>0</v>
      </c>
      <c r="Q60" s="178">
        <v>42965</v>
      </c>
      <c r="R60" s="178">
        <v>0</v>
      </c>
      <c r="S60" s="178">
        <v>0</v>
      </c>
      <c r="T60" s="178">
        <v>12903</v>
      </c>
      <c r="U60" s="178">
        <v>35515837</v>
      </c>
      <c r="V60" s="178">
        <v>4317</v>
      </c>
      <c r="W60" s="178">
        <v>37858352</v>
      </c>
      <c r="X60" s="178">
        <f t="shared" si="0"/>
        <v>9</v>
      </c>
      <c r="Y60" s="183"/>
      <c r="Z60" s="178">
        <f t="shared" si="1"/>
        <v>42965</v>
      </c>
      <c r="AA60" s="379"/>
    </row>
    <row r="61" spans="1:27" x14ac:dyDescent="0.35">
      <c r="A61" s="181" t="s">
        <v>50</v>
      </c>
      <c r="B61" s="178">
        <v>539</v>
      </c>
      <c r="C61" s="178">
        <v>20060496</v>
      </c>
      <c r="D61" s="178">
        <v>217</v>
      </c>
      <c r="E61" s="178">
        <v>109</v>
      </c>
      <c r="F61" s="178">
        <v>1608470</v>
      </c>
      <c r="G61" s="178">
        <v>46</v>
      </c>
      <c r="H61" s="178">
        <v>217984</v>
      </c>
      <c r="I61" s="178">
        <v>55</v>
      </c>
      <c r="J61" s="178">
        <v>1451711</v>
      </c>
      <c r="K61" s="178">
        <v>49</v>
      </c>
      <c r="L61" s="178">
        <v>1028266</v>
      </c>
      <c r="M61" s="178">
        <v>656439</v>
      </c>
      <c r="N61" s="178">
        <v>504</v>
      </c>
      <c r="O61" s="178">
        <v>289</v>
      </c>
      <c r="P61" s="178">
        <v>47</v>
      </c>
      <c r="Q61" s="178">
        <v>18136733</v>
      </c>
      <c r="R61" s="178">
        <v>16741711</v>
      </c>
      <c r="S61" s="178">
        <v>279450</v>
      </c>
      <c r="T61" s="178">
        <v>5303</v>
      </c>
      <c r="U61" s="178">
        <v>47988828</v>
      </c>
      <c r="V61" s="178">
        <v>2185</v>
      </c>
      <c r="W61" s="178">
        <v>64368164</v>
      </c>
      <c r="X61" s="178">
        <f t="shared" si="0"/>
        <v>-35</v>
      </c>
      <c r="Y61" s="183">
        <f t="shared" si="2"/>
        <v>-6.4935064935064929E-2</v>
      </c>
      <c r="Z61" s="178">
        <f t="shared" si="1"/>
        <v>-1923763</v>
      </c>
      <c r="AA61" s="379">
        <f t="shared" si="3"/>
        <v>-9.5898077495192538E-2</v>
      </c>
    </row>
    <row r="62" spans="1:27" x14ac:dyDescent="0.35">
      <c r="A62" s="181" t="s">
        <v>50</v>
      </c>
      <c r="B62" s="178">
        <v>0</v>
      </c>
      <c r="C62" s="178">
        <v>0</v>
      </c>
      <c r="D62" s="178">
        <v>14</v>
      </c>
      <c r="E62" s="178">
        <v>0</v>
      </c>
      <c r="F62" s="178">
        <v>0</v>
      </c>
      <c r="G62" s="178">
        <v>1</v>
      </c>
      <c r="H62" s="178">
        <v>0</v>
      </c>
      <c r="I62" s="178">
        <v>0</v>
      </c>
      <c r="J62" s="178">
        <v>0</v>
      </c>
      <c r="K62" s="178">
        <v>0</v>
      </c>
      <c r="L62" s="178">
        <v>0</v>
      </c>
      <c r="M62" s="178">
        <v>0</v>
      </c>
      <c r="N62" s="178">
        <v>12</v>
      </c>
      <c r="O62" s="178">
        <v>1</v>
      </c>
      <c r="P62" s="178">
        <v>0</v>
      </c>
      <c r="Q62" s="178">
        <v>41832</v>
      </c>
      <c r="R62" s="178">
        <v>2404</v>
      </c>
      <c r="S62" s="178">
        <v>0</v>
      </c>
      <c r="T62" s="178">
        <v>14947</v>
      </c>
      <c r="U62" s="178">
        <v>37582539</v>
      </c>
      <c r="V62" s="178">
        <v>3722</v>
      </c>
      <c r="W62" s="178">
        <v>33233828</v>
      </c>
      <c r="X62" s="178">
        <f t="shared" si="0"/>
        <v>12</v>
      </c>
      <c r="Y62" s="183"/>
      <c r="Z62" s="178">
        <f t="shared" si="1"/>
        <v>41832</v>
      </c>
      <c r="AA62" s="379"/>
    </row>
    <row r="63" spans="1:27" x14ac:dyDescent="0.35">
      <c r="A63" s="181" t="s">
        <v>235</v>
      </c>
      <c r="B63" s="378">
        <f>SUM(B59:B62)</f>
        <v>1025</v>
      </c>
      <c r="C63" s="378">
        <f t="shared" ref="C63:W63" si="8">SUM(C59:C62)</f>
        <v>44758800</v>
      </c>
      <c r="D63" s="378">
        <f t="shared" si="8"/>
        <v>421</v>
      </c>
      <c r="E63" s="378">
        <f t="shared" si="8"/>
        <v>201</v>
      </c>
      <c r="F63" s="378">
        <f t="shared" si="8"/>
        <v>6372386</v>
      </c>
      <c r="G63" s="378">
        <f t="shared" si="8"/>
        <v>76</v>
      </c>
      <c r="H63" s="378">
        <f t="shared" si="8"/>
        <v>444941</v>
      </c>
      <c r="I63" s="378">
        <f t="shared" si="8"/>
        <v>109</v>
      </c>
      <c r="J63" s="378">
        <f t="shared" si="8"/>
        <v>2605585</v>
      </c>
      <c r="K63" s="378">
        <f t="shared" si="8"/>
        <v>90</v>
      </c>
      <c r="L63" s="378">
        <f t="shared" si="8"/>
        <v>1408440</v>
      </c>
      <c r="M63" s="378">
        <f t="shared" si="8"/>
        <v>740795</v>
      </c>
      <c r="N63" s="378">
        <f t="shared" si="8"/>
        <v>976</v>
      </c>
      <c r="O63" s="378">
        <f t="shared" si="8"/>
        <v>579</v>
      </c>
      <c r="P63" s="378">
        <f t="shared" si="8"/>
        <v>88</v>
      </c>
      <c r="Q63" s="378">
        <f t="shared" si="8"/>
        <v>41933438</v>
      </c>
      <c r="R63" s="378">
        <f t="shared" si="8"/>
        <v>37890161</v>
      </c>
      <c r="S63" s="378">
        <f t="shared" si="8"/>
        <v>898039</v>
      </c>
      <c r="T63" s="378">
        <f t="shared" si="8"/>
        <v>37961</v>
      </c>
      <c r="U63" s="378">
        <f t="shared" si="8"/>
        <v>160797943</v>
      </c>
      <c r="V63" s="378">
        <f t="shared" si="8"/>
        <v>12489</v>
      </c>
      <c r="W63" s="378">
        <f t="shared" si="8"/>
        <v>209609809</v>
      </c>
      <c r="X63" s="178">
        <f t="shared" si="0"/>
        <v>-49</v>
      </c>
      <c r="Y63" s="183">
        <f t="shared" si="2"/>
        <v>-4.7804878048780489E-2</v>
      </c>
      <c r="Z63" s="178">
        <f t="shared" si="1"/>
        <v>-2825362</v>
      </c>
      <c r="AA63" s="379">
        <f t="shared" si="3"/>
        <v>-6.3124167761423447E-2</v>
      </c>
    </row>
    <row r="64" spans="1:27" x14ac:dyDescent="0.35">
      <c r="A64" s="181" t="s">
        <v>51</v>
      </c>
      <c r="B64" s="178">
        <v>1158</v>
      </c>
      <c r="C64" s="178">
        <v>37923657</v>
      </c>
      <c r="D64" s="178">
        <v>487</v>
      </c>
      <c r="E64" s="178">
        <v>263</v>
      </c>
      <c r="F64" s="178">
        <v>3079062</v>
      </c>
      <c r="G64" s="178">
        <v>52</v>
      </c>
      <c r="H64" s="178">
        <v>142742</v>
      </c>
      <c r="I64" s="178">
        <v>175</v>
      </c>
      <c r="J64" s="178">
        <v>3777899</v>
      </c>
      <c r="K64" s="178">
        <v>113</v>
      </c>
      <c r="L64" s="178">
        <v>746592</v>
      </c>
      <c r="M64" s="178">
        <v>382914</v>
      </c>
      <c r="N64" s="178">
        <v>1042</v>
      </c>
      <c r="O64" s="178">
        <v>541</v>
      </c>
      <c r="P64" s="178">
        <v>118</v>
      </c>
      <c r="Q64" s="178">
        <v>37393772</v>
      </c>
      <c r="R64" s="178">
        <v>31977697</v>
      </c>
      <c r="S64" s="178">
        <v>2339174</v>
      </c>
      <c r="T64" s="178">
        <v>9543</v>
      </c>
      <c r="U64" s="178">
        <v>86849856</v>
      </c>
      <c r="V64" s="178">
        <v>4246</v>
      </c>
      <c r="W64" s="178">
        <v>149614129</v>
      </c>
      <c r="X64" s="178">
        <f t="shared" si="0"/>
        <v>-116</v>
      </c>
      <c r="Y64" s="183">
        <f t="shared" si="2"/>
        <v>-0.1001727115716753</v>
      </c>
      <c r="Z64" s="178">
        <f t="shared" si="1"/>
        <v>-529885</v>
      </c>
      <c r="AA64" s="379">
        <f t="shared" si="3"/>
        <v>-1.397241305077725E-2</v>
      </c>
    </row>
    <row r="65" spans="1:27" x14ac:dyDescent="0.35">
      <c r="A65" s="181" t="s">
        <v>51</v>
      </c>
      <c r="B65" s="178">
        <v>0</v>
      </c>
      <c r="C65" s="178">
        <v>0</v>
      </c>
      <c r="D65" s="178">
        <v>25</v>
      </c>
      <c r="E65" s="178">
        <v>1</v>
      </c>
      <c r="F65" s="178">
        <v>2775</v>
      </c>
      <c r="G65" s="178">
        <v>4</v>
      </c>
      <c r="H65" s="178">
        <v>0</v>
      </c>
      <c r="I65" s="178">
        <v>0</v>
      </c>
      <c r="J65" s="178">
        <v>0</v>
      </c>
      <c r="K65" s="178">
        <v>0</v>
      </c>
      <c r="L65" s="178">
        <v>0</v>
      </c>
      <c r="M65" s="178">
        <v>0</v>
      </c>
      <c r="N65" s="178">
        <v>20</v>
      </c>
      <c r="O65" s="178">
        <v>3</v>
      </c>
      <c r="P65" s="178">
        <v>0</v>
      </c>
      <c r="Q65" s="178">
        <v>99564</v>
      </c>
      <c r="R65" s="178">
        <v>23831</v>
      </c>
      <c r="S65" s="178">
        <v>0</v>
      </c>
      <c r="T65" s="178">
        <v>25213</v>
      </c>
      <c r="U65" s="178">
        <v>64361967</v>
      </c>
      <c r="V65" s="178">
        <v>7328</v>
      </c>
      <c r="W65" s="178">
        <v>83510199</v>
      </c>
      <c r="X65" s="178">
        <f t="shared" si="0"/>
        <v>20</v>
      </c>
      <c r="Y65" s="183"/>
      <c r="Z65" s="178">
        <f t="shared" si="1"/>
        <v>99564</v>
      </c>
      <c r="AA65" s="379"/>
    </row>
    <row r="66" spans="1:27" x14ac:dyDescent="0.35">
      <c r="A66" s="181" t="s">
        <v>52</v>
      </c>
      <c r="B66" s="178">
        <v>821</v>
      </c>
      <c r="C66" s="178">
        <v>38007298</v>
      </c>
      <c r="D66" s="178">
        <v>297</v>
      </c>
      <c r="E66" s="178">
        <v>187</v>
      </c>
      <c r="F66" s="178">
        <v>3606271</v>
      </c>
      <c r="G66" s="178">
        <v>50</v>
      </c>
      <c r="H66" s="178">
        <v>164396</v>
      </c>
      <c r="I66" s="178">
        <v>85</v>
      </c>
      <c r="J66" s="178">
        <v>2413262</v>
      </c>
      <c r="K66" s="178">
        <v>67</v>
      </c>
      <c r="L66" s="178">
        <v>349508</v>
      </c>
      <c r="M66" s="178">
        <v>366593</v>
      </c>
      <c r="N66" s="178">
        <v>732</v>
      </c>
      <c r="O66" s="178">
        <v>486</v>
      </c>
      <c r="P66" s="178">
        <v>88</v>
      </c>
      <c r="Q66" s="178">
        <v>31467562</v>
      </c>
      <c r="R66" s="178">
        <v>27306207</v>
      </c>
      <c r="S66" s="178">
        <v>1266373</v>
      </c>
      <c r="T66" s="178">
        <v>7771</v>
      </c>
      <c r="U66" s="178">
        <v>89019981</v>
      </c>
      <c r="V66" s="178">
        <v>3275</v>
      </c>
      <c r="W66" s="178">
        <v>126028878</v>
      </c>
      <c r="X66" s="178">
        <f t="shared" si="0"/>
        <v>-89</v>
      </c>
      <c r="Y66" s="183">
        <f t="shared" si="2"/>
        <v>-0.10840438489646773</v>
      </c>
      <c r="Z66" s="178">
        <f t="shared" si="1"/>
        <v>-6539736</v>
      </c>
      <c r="AA66" s="379">
        <f t="shared" si="3"/>
        <v>-0.17206527020152815</v>
      </c>
    </row>
    <row r="67" spans="1:27" x14ac:dyDescent="0.35">
      <c r="A67" s="181" t="s">
        <v>52</v>
      </c>
      <c r="B67" s="178">
        <v>0</v>
      </c>
      <c r="C67" s="178">
        <v>0</v>
      </c>
      <c r="D67" s="178">
        <v>15</v>
      </c>
      <c r="E67" s="178">
        <v>2</v>
      </c>
      <c r="F67" s="178">
        <v>4886</v>
      </c>
      <c r="G67" s="178">
        <v>0</v>
      </c>
      <c r="H67" s="178">
        <v>0</v>
      </c>
      <c r="I67" s="178">
        <v>0</v>
      </c>
      <c r="J67" s="178">
        <v>0</v>
      </c>
      <c r="K67" s="178">
        <v>0</v>
      </c>
      <c r="L67" s="178">
        <v>0</v>
      </c>
      <c r="M67" s="178">
        <v>0</v>
      </c>
      <c r="N67" s="178">
        <v>13</v>
      </c>
      <c r="O67" s="178">
        <v>0</v>
      </c>
      <c r="P67" s="178">
        <v>0</v>
      </c>
      <c r="Q67" s="178">
        <v>60307</v>
      </c>
      <c r="R67" s="178">
        <v>0</v>
      </c>
      <c r="S67" s="178">
        <v>0</v>
      </c>
      <c r="T67" s="178">
        <v>20097</v>
      </c>
      <c r="U67" s="178">
        <v>57800337</v>
      </c>
      <c r="V67" s="178">
        <v>6015</v>
      </c>
      <c r="W67" s="178">
        <v>77824604</v>
      </c>
      <c r="X67" s="178">
        <f t="shared" si="0"/>
        <v>13</v>
      </c>
      <c r="Y67" s="183"/>
      <c r="Z67" s="178">
        <f t="shared" si="1"/>
        <v>60307</v>
      </c>
      <c r="AA67" s="379"/>
    </row>
    <row r="68" spans="1:27" x14ac:dyDescent="0.35">
      <c r="A68" s="181" t="s">
        <v>53</v>
      </c>
      <c r="B68" s="178">
        <v>170</v>
      </c>
      <c r="C68" s="178">
        <v>6027519</v>
      </c>
      <c r="D68" s="178">
        <v>56</v>
      </c>
      <c r="E68" s="178">
        <v>33</v>
      </c>
      <c r="F68" s="178">
        <v>730483</v>
      </c>
      <c r="G68" s="178">
        <v>9</v>
      </c>
      <c r="H68" s="178">
        <v>16819</v>
      </c>
      <c r="I68" s="178">
        <v>17</v>
      </c>
      <c r="J68" s="178">
        <v>127769</v>
      </c>
      <c r="K68" s="178">
        <v>14</v>
      </c>
      <c r="L68" s="178">
        <v>272485</v>
      </c>
      <c r="M68" s="178">
        <v>128776</v>
      </c>
      <c r="N68" s="178">
        <v>153</v>
      </c>
      <c r="O68" s="178">
        <v>87</v>
      </c>
      <c r="P68" s="178">
        <v>11</v>
      </c>
      <c r="Q68" s="178">
        <v>5388779</v>
      </c>
      <c r="R68" s="178">
        <v>4766861</v>
      </c>
      <c r="S68" s="178">
        <v>40893</v>
      </c>
      <c r="T68" s="178">
        <v>1580</v>
      </c>
      <c r="U68" s="178">
        <v>12907927</v>
      </c>
      <c r="V68" s="178">
        <v>685</v>
      </c>
      <c r="W68" s="178">
        <v>23832487</v>
      </c>
      <c r="X68" s="178">
        <f t="shared" si="0"/>
        <v>-17</v>
      </c>
      <c r="Y68" s="183">
        <f t="shared" si="2"/>
        <v>-0.1</v>
      </c>
      <c r="Z68" s="178">
        <f t="shared" si="1"/>
        <v>-638740</v>
      </c>
      <c r="AA68" s="379">
        <f t="shared" si="3"/>
        <v>-0.10597063236134137</v>
      </c>
    </row>
    <row r="69" spans="1:27" x14ac:dyDescent="0.35">
      <c r="A69" s="181" t="s">
        <v>53</v>
      </c>
      <c r="B69" s="178">
        <v>0</v>
      </c>
      <c r="C69" s="178">
        <v>0</v>
      </c>
      <c r="D69" s="178">
        <v>0</v>
      </c>
      <c r="E69" s="178">
        <v>0</v>
      </c>
      <c r="F69" s="178">
        <v>0</v>
      </c>
      <c r="G69" s="178">
        <v>0</v>
      </c>
      <c r="H69" s="178">
        <v>0</v>
      </c>
      <c r="I69" s="178">
        <v>0</v>
      </c>
      <c r="J69" s="178">
        <v>0</v>
      </c>
      <c r="K69" s="178">
        <v>0</v>
      </c>
      <c r="L69" s="178">
        <v>0</v>
      </c>
      <c r="M69" s="178">
        <v>0</v>
      </c>
      <c r="N69" s="178">
        <v>0</v>
      </c>
      <c r="O69" s="178">
        <v>0</v>
      </c>
      <c r="P69" s="178">
        <v>0</v>
      </c>
      <c r="Q69" s="178">
        <v>0</v>
      </c>
      <c r="R69" s="178">
        <v>0</v>
      </c>
      <c r="S69" s="178">
        <v>0</v>
      </c>
      <c r="T69" s="178">
        <v>4509</v>
      </c>
      <c r="U69" s="178">
        <v>11570288</v>
      </c>
      <c r="V69" s="178">
        <v>1215</v>
      </c>
      <c r="W69" s="178">
        <v>16279079</v>
      </c>
      <c r="X69" s="178">
        <f t="shared" si="0"/>
        <v>0</v>
      </c>
      <c r="Y69" s="183"/>
      <c r="Z69" s="178">
        <f t="shared" si="1"/>
        <v>0</v>
      </c>
      <c r="AA69" s="379"/>
    </row>
    <row r="70" spans="1:27" x14ac:dyDescent="0.35">
      <c r="A70" s="181" t="s">
        <v>54</v>
      </c>
      <c r="B70" s="178">
        <v>1191</v>
      </c>
      <c r="C70" s="178">
        <v>42815952</v>
      </c>
      <c r="D70" s="178">
        <v>439</v>
      </c>
      <c r="E70" s="178">
        <v>318</v>
      </c>
      <c r="F70" s="178">
        <v>5756803</v>
      </c>
      <c r="G70" s="178">
        <v>48</v>
      </c>
      <c r="H70" s="178">
        <v>799535</v>
      </c>
      <c r="I70" s="178">
        <v>152</v>
      </c>
      <c r="J70" s="178">
        <v>6076235</v>
      </c>
      <c r="K70" s="178">
        <v>105</v>
      </c>
      <c r="L70" s="178">
        <v>1641550</v>
      </c>
      <c r="M70" s="178">
        <v>1166174</v>
      </c>
      <c r="N70" s="178">
        <v>1007</v>
      </c>
      <c r="O70" s="178">
        <v>670</v>
      </c>
      <c r="P70" s="178">
        <v>127</v>
      </c>
      <c r="Q70" s="178">
        <v>31789285</v>
      </c>
      <c r="R70" s="178">
        <v>27911028</v>
      </c>
      <c r="S70" s="178">
        <v>2868832</v>
      </c>
      <c r="T70" s="178">
        <v>9812</v>
      </c>
      <c r="U70" s="178">
        <v>101328802</v>
      </c>
      <c r="V70" s="178">
        <v>4178</v>
      </c>
      <c r="W70" s="178">
        <v>124392277</v>
      </c>
      <c r="X70" s="178">
        <f t="shared" ref="X70:X133" si="9">+N70-B70</f>
        <v>-184</v>
      </c>
      <c r="Y70" s="183">
        <f t="shared" ref="Y70:Y132" si="10">+X70/B70</f>
        <v>-0.15449202350965574</v>
      </c>
      <c r="Z70" s="178">
        <f t="shared" ref="Z70:Z133" si="11">+Q70-C70</f>
        <v>-11026667</v>
      </c>
      <c r="AA70" s="379">
        <f t="shared" ref="AA70:AA132" si="12">+Z70/C70</f>
        <v>-0.25753642007072503</v>
      </c>
    </row>
    <row r="71" spans="1:27" x14ac:dyDescent="0.35">
      <c r="A71" s="181" t="s">
        <v>54</v>
      </c>
      <c r="B71" s="178">
        <v>0</v>
      </c>
      <c r="C71" s="178">
        <v>0</v>
      </c>
      <c r="D71" s="178">
        <v>26</v>
      </c>
      <c r="E71" s="178">
        <v>0</v>
      </c>
      <c r="F71" s="178">
        <v>0</v>
      </c>
      <c r="G71" s="178">
        <v>1</v>
      </c>
      <c r="H71" s="178">
        <v>2000</v>
      </c>
      <c r="I71" s="178">
        <v>0</v>
      </c>
      <c r="J71" s="178">
        <v>0</v>
      </c>
      <c r="K71" s="178">
        <v>0</v>
      </c>
      <c r="L71" s="178">
        <v>0</v>
      </c>
      <c r="M71" s="178">
        <v>0</v>
      </c>
      <c r="N71" s="178">
        <v>25</v>
      </c>
      <c r="O71" s="178">
        <v>9</v>
      </c>
      <c r="P71" s="178">
        <v>1</v>
      </c>
      <c r="Q71" s="178">
        <v>129122</v>
      </c>
      <c r="R71" s="178">
        <v>62074</v>
      </c>
      <c r="S71" s="178">
        <v>2052</v>
      </c>
      <c r="T71" s="178">
        <v>22033</v>
      </c>
      <c r="U71" s="178">
        <v>69125724</v>
      </c>
      <c r="V71" s="178">
        <v>7153</v>
      </c>
      <c r="W71" s="178">
        <v>74295500</v>
      </c>
      <c r="X71" s="178">
        <f t="shared" si="9"/>
        <v>25</v>
      </c>
      <c r="Y71" s="183"/>
      <c r="Z71" s="178">
        <f t="shared" si="11"/>
        <v>129122</v>
      </c>
      <c r="AA71" s="379"/>
    </row>
    <row r="72" spans="1:27" x14ac:dyDescent="0.35">
      <c r="A72" s="181" t="s">
        <v>55</v>
      </c>
      <c r="B72" s="178">
        <v>1142</v>
      </c>
      <c r="C72" s="178">
        <v>35818726</v>
      </c>
      <c r="D72" s="178">
        <v>421</v>
      </c>
      <c r="E72" s="178">
        <v>264</v>
      </c>
      <c r="F72" s="178">
        <v>6143031</v>
      </c>
      <c r="G72" s="178">
        <v>38</v>
      </c>
      <c r="H72" s="178">
        <v>282102</v>
      </c>
      <c r="I72" s="178">
        <v>149</v>
      </c>
      <c r="J72" s="178">
        <v>3675513</v>
      </c>
      <c r="K72" s="178">
        <v>85</v>
      </c>
      <c r="L72" s="178">
        <v>1475410</v>
      </c>
      <c r="M72" s="178">
        <v>1261756</v>
      </c>
      <c r="N72" s="178">
        <v>1027</v>
      </c>
      <c r="O72" s="178">
        <v>757</v>
      </c>
      <c r="P72" s="178">
        <v>99</v>
      </c>
      <c r="Q72" s="178">
        <v>28104149</v>
      </c>
      <c r="R72" s="178">
        <v>25323831</v>
      </c>
      <c r="S72" s="178">
        <v>637669</v>
      </c>
      <c r="T72" s="178">
        <v>7350</v>
      </c>
      <c r="U72" s="178">
        <v>77764886</v>
      </c>
      <c r="V72" s="178">
        <v>3501</v>
      </c>
      <c r="W72" s="178">
        <v>113732794</v>
      </c>
      <c r="X72" s="178">
        <f t="shared" si="9"/>
        <v>-115</v>
      </c>
      <c r="Y72" s="183">
        <f t="shared" si="10"/>
        <v>-0.10070052539404553</v>
      </c>
      <c r="Z72" s="178">
        <f t="shared" si="11"/>
        <v>-7714577</v>
      </c>
      <c r="AA72" s="379">
        <f t="shared" si="12"/>
        <v>-0.21537831915071462</v>
      </c>
    </row>
    <row r="73" spans="1:27" x14ac:dyDescent="0.35">
      <c r="A73" s="181" t="s">
        <v>55</v>
      </c>
      <c r="B73" s="178">
        <v>0</v>
      </c>
      <c r="C73" s="178">
        <v>0</v>
      </c>
      <c r="D73" s="178">
        <v>30</v>
      </c>
      <c r="E73" s="178">
        <v>1</v>
      </c>
      <c r="F73" s="178">
        <v>1503</v>
      </c>
      <c r="G73" s="178">
        <v>3</v>
      </c>
      <c r="H73" s="178">
        <v>812</v>
      </c>
      <c r="I73" s="178">
        <v>0</v>
      </c>
      <c r="J73" s="178">
        <v>0</v>
      </c>
      <c r="K73" s="178">
        <v>1</v>
      </c>
      <c r="L73" s="178">
        <v>0</v>
      </c>
      <c r="M73" s="178">
        <v>1911</v>
      </c>
      <c r="N73" s="178">
        <v>24</v>
      </c>
      <c r="O73" s="178">
        <v>8</v>
      </c>
      <c r="P73" s="178">
        <v>0</v>
      </c>
      <c r="Q73" s="178">
        <v>132370</v>
      </c>
      <c r="R73" s="178">
        <v>63785</v>
      </c>
      <c r="S73" s="178">
        <v>0</v>
      </c>
      <c r="T73" s="178">
        <v>15057</v>
      </c>
      <c r="U73" s="178">
        <v>51457075</v>
      </c>
      <c r="V73" s="178">
        <v>5895</v>
      </c>
      <c r="W73" s="178">
        <v>74046922</v>
      </c>
      <c r="X73" s="178">
        <f t="shared" si="9"/>
        <v>24</v>
      </c>
      <c r="Y73" s="183"/>
      <c r="Z73" s="178">
        <f t="shared" si="11"/>
        <v>132370</v>
      </c>
      <c r="AA73" s="379"/>
    </row>
    <row r="74" spans="1:27" x14ac:dyDescent="0.35">
      <c r="A74" s="181" t="s">
        <v>56</v>
      </c>
      <c r="B74" s="178">
        <v>1020</v>
      </c>
      <c r="C74" s="178">
        <v>37624640</v>
      </c>
      <c r="D74" s="178">
        <v>487</v>
      </c>
      <c r="E74" s="178">
        <v>239</v>
      </c>
      <c r="F74" s="178">
        <v>3723563</v>
      </c>
      <c r="G74" s="178">
        <v>76</v>
      </c>
      <c r="H74" s="178">
        <v>1056610</v>
      </c>
      <c r="I74" s="178">
        <v>135</v>
      </c>
      <c r="J74" s="178">
        <v>2695362</v>
      </c>
      <c r="K74" s="178">
        <v>102</v>
      </c>
      <c r="L74" s="178">
        <v>2750684</v>
      </c>
      <c r="M74" s="178">
        <v>1308621</v>
      </c>
      <c r="N74" s="178">
        <v>955</v>
      </c>
      <c r="O74" s="178">
        <v>595</v>
      </c>
      <c r="P74" s="178">
        <v>107</v>
      </c>
      <c r="Q74" s="178">
        <v>35418573</v>
      </c>
      <c r="R74" s="178">
        <v>29780581</v>
      </c>
      <c r="S74" s="178">
        <v>1402025</v>
      </c>
      <c r="T74" s="178">
        <v>10687</v>
      </c>
      <c r="U74" s="178">
        <v>111967161</v>
      </c>
      <c r="V74" s="178">
        <v>4517</v>
      </c>
      <c r="W74" s="178">
        <v>136144753</v>
      </c>
      <c r="X74" s="178">
        <f t="shared" si="9"/>
        <v>-65</v>
      </c>
      <c r="Y74" s="183">
        <f t="shared" si="10"/>
        <v>-6.3725490196078427E-2</v>
      </c>
      <c r="Z74" s="178">
        <f t="shared" si="11"/>
        <v>-2206067</v>
      </c>
      <c r="AA74" s="379">
        <f t="shared" si="12"/>
        <v>-5.8633570979018008E-2</v>
      </c>
    </row>
    <row r="75" spans="1:27" x14ac:dyDescent="0.35">
      <c r="A75" s="181" t="s">
        <v>56</v>
      </c>
      <c r="B75" s="178">
        <v>0</v>
      </c>
      <c r="C75" s="178">
        <v>0</v>
      </c>
      <c r="D75" s="178">
        <v>26</v>
      </c>
      <c r="E75" s="178">
        <v>2</v>
      </c>
      <c r="F75" s="178">
        <v>9245</v>
      </c>
      <c r="G75" s="178">
        <v>2</v>
      </c>
      <c r="H75" s="178">
        <v>2100</v>
      </c>
      <c r="I75" s="178">
        <v>0</v>
      </c>
      <c r="J75" s="178">
        <v>0</v>
      </c>
      <c r="K75" s="178">
        <v>0</v>
      </c>
      <c r="L75" s="178">
        <v>0</v>
      </c>
      <c r="M75" s="178">
        <v>0</v>
      </c>
      <c r="N75" s="178">
        <v>22</v>
      </c>
      <c r="O75" s="178">
        <v>3</v>
      </c>
      <c r="P75" s="178">
        <v>0</v>
      </c>
      <c r="Q75" s="178">
        <v>134393</v>
      </c>
      <c r="R75" s="178">
        <v>27023</v>
      </c>
      <c r="S75" s="178">
        <v>0</v>
      </c>
      <c r="T75" s="178">
        <v>23590</v>
      </c>
      <c r="U75" s="178">
        <v>69125008</v>
      </c>
      <c r="V75" s="178">
        <v>7793</v>
      </c>
      <c r="W75" s="178">
        <v>93928551</v>
      </c>
      <c r="X75" s="178">
        <f t="shared" si="9"/>
        <v>22</v>
      </c>
      <c r="Y75" s="183"/>
      <c r="Z75" s="178">
        <f t="shared" si="11"/>
        <v>134393</v>
      </c>
      <c r="AA75" s="379"/>
    </row>
    <row r="76" spans="1:27" x14ac:dyDescent="0.35">
      <c r="A76" s="181" t="s">
        <v>57</v>
      </c>
      <c r="B76" s="178">
        <v>276</v>
      </c>
      <c r="C76" s="178">
        <v>14732159</v>
      </c>
      <c r="D76" s="178">
        <v>115</v>
      </c>
      <c r="E76" s="178">
        <v>64</v>
      </c>
      <c r="F76" s="178">
        <v>2187795</v>
      </c>
      <c r="G76" s="178">
        <v>21</v>
      </c>
      <c r="H76" s="178">
        <v>56708</v>
      </c>
      <c r="I76" s="178">
        <v>28</v>
      </c>
      <c r="J76" s="178">
        <v>210119</v>
      </c>
      <c r="K76" s="178">
        <v>22</v>
      </c>
      <c r="L76" s="178">
        <v>491635</v>
      </c>
      <c r="M76" s="178">
        <v>287106</v>
      </c>
      <c r="N76" s="178">
        <v>256</v>
      </c>
      <c r="O76" s="178">
        <v>129</v>
      </c>
      <c r="P76" s="178">
        <v>28</v>
      </c>
      <c r="Q76" s="178">
        <v>12786325</v>
      </c>
      <c r="R76" s="178">
        <v>12061807</v>
      </c>
      <c r="S76" s="178">
        <v>1951832</v>
      </c>
      <c r="T76" s="178">
        <v>2071</v>
      </c>
      <c r="U76" s="178">
        <v>28118570</v>
      </c>
      <c r="V76" s="178">
        <v>962</v>
      </c>
      <c r="W76" s="178">
        <v>41005696</v>
      </c>
      <c r="X76" s="178">
        <f t="shared" si="9"/>
        <v>-20</v>
      </c>
      <c r="Y76" s="183">
        <f t="shared" si="10"/>
        <v>-7.2463768115942032E-2</v>
      </c>
      <c r="Z76" s="178">
        <f t="shared" si="11"/>
        <v>-1945834</v>
      </c>
      <c r="AA76" s="379">
        <f t="shared" si="12"/>
        <v>-0.13208070860489626</v>
      </c>
    </row>
    <row r="77" spans="1:27" x14ac:dyDescent="0.35">
      <c r="A77" s="181" t="s">
        <v>57</v>
      </c>
      <c r="B77" s="178">
        <v>0</v>
      </c>
      <c r="C77" s="178">
        <v>0</v>
      </c>
      <c r="D77" s="178">
        <v>10</v>
      </c>
      <c r="E77" s="178">
        <v>0</v>
      </c>
      <c r="F77" s="178">
        <v>0</v>
      </c>
      <c r="G77" s="178">
        <v>0</v>
      </c>
      <c r="H77" s="178">
        <v>0</v>
      </c>
      <c r="I77" s="178">
        <v>0</v>
      </c>
      <c r="J77" s="178">
        <v>0</v>
      </c>
      <c r="K77" s="178">
        <v>0</v>
      </c>
      <c r="L77" s="178">
        <v>0</v>
      </c>
      <c r="M77" s="178">
        <v>0</v>
      </c>
      <c r="N77" s="178">
        <v>10</v>
      </c>
      <c r="O77" s="178">
        <v>0</v>
      </c>
      <c r="P77" s="178">
        <v>0</v>
      </c>
      <c r="Q77" s="178">
        <v>45558</v>
      </c>
      <c r="R77" s="178">
        <v>0</v>
      </c>
      <c r="S77" s="178">
        <v>0</v>
      </c>
      <c r="T77" s="178">
        <v>4552</v>
      </c>
      <c r="U77" s="178">
        <v>13723891</v>
      </c>
      <c r="V77" s="178">
        <v>1610</v>
      </c>
      <c r="W77" s="178">
        <v>22384023</v>
      </c>
      <c r="X77" s="178">
        <f t="shared" si="9"/>
        <v>10</v>
      </c>
      <c r="Y77" s="183"/>
      <c r="Z77" s="178">
        <f t="shared" si="11"/>
        <v>45558</v>
      </c>
      <c r="AA77" s="379"/>
    </row>
    <row r="78" spans="1:27" x14ac:dyDescent="0.35">
      <c r="A78" s="181" t="s">
        <v>236</v>
      </c>
      <c r="B78" s="378">
        <f>SUM(B64:B77)</f>
        <v>5778</v>
      </c>
      <c r="C78" s="378">
        <f t="shared" ref="C78:W78" si="13">SUM(C64:C77)</f>
        <v>212949951</v>
      </c>
      <c r="D78" s="378">
        <f t="shared" si="13"/>
        <v>2434</v>
      </c>
      <c r="E78" s="378">
        <f t="shared" si="13"/>
        <v>1374</v>
      </c>
      <c r="F78" s="378">
        <f t="shared" si="13"/>
        <v>25245417</v>
      </c>
      <c r="G78" s="378">
        <f t="shared" si="13"/>
        <v>304</v>
      </c>
      <c r="H78" s="378">
        <f t="shared" si="13"/>
        <v>2523824</v>
      </c>
      <c r="I78" s="378">
        <f t="shared" si="13"/>
        <v>741</v>
      </c>
      <c r="J78" s="378">
        <f t="shared" si="13"/>
        <v>18976159</v>
      </c>
      <c r="K78" s="378">
        <f t="shared" si="13"/>
        <v>509</v>
      </c>
      <c r="L78" s="378">
        <f t="shared" si="13"/>
        <v>7727864</v>
      </c>
      <c r="M78" s="378">
        <f t="shared" si="13"/>
        <v>4903851</v>
      </c>
      <c r="N78" s="378">
        <f t="shared" si="13"/>
        <v>5286</v>
      </c>
      <c r="O78" s="378">
        <f t="shared" si="13"/>
        <v>3288</v>
      </c>
      <c r="P78" s="378">
        <f t="shared" si="13"/>
        <v>579</v>
      </c>
      <c r="Q78" s="378">
        <f t="shared" si="13"/>
        <v>182949759</v>
      </c>
      <c r="R78" s="378">
        <f t="shared" si="13"/>
        <v>159304725</v>
      </c>
      <c r="S78" s="378">
        <f t="shared" si="13"/>
        <v>10508850</v>
      </c>
      <c r="T78" s="378">
        <f t="shared" si="13"/>
        <v>163865</v>
      </c>
      <c r="U78" s="378">
        <f t="shared" si="13"/>
        <v>845121473</v>
      </c>
      <c r="V78" s="378">
        <f t="shared" si="13"/>
        <v>58373</v>
      </c>
      <c r="W78" s="378">
        <f t="shared" si="13"/>
        <v>1157019892</v>
      </c>
      <c r="X78" s="178">
        <f t="shared" si="9"/>
        <v>-492</v>
      </c>
      <c r="Y78" s="183">
        <f t="shared" si="10"/>
        <v>-8.5150571131879543E-2</v>
      </c>
      <c r="Z78" s="178">
        <f t="shared" si="11"/>
        <v>-30000192</v>
      </c>
      <c r="AA78" s="379">
        <f t="shared" si="12"/>
        <v>-0.14087907444505587</v>
      </c>
    </row>
    <row r="79" spans="1:27" x14ac:dyDescent="0.35">
      <c r="A79" s="181" t="s">
        <v>58</v>
      </c>
      <c r="B79" s="178">
        <v>596</v>
      </c>
      <c r="C79" s="178">
        <v>12874479</v>
      </c>
      <c r="D79" s="178">
        <v>157</v>
      </c>
      <c r="E79" s="178">
        <v>126</v>
      </c>
      <c r="F79" s="178">
        <v>1985824</v>
      </c>
      <c r="G79" s="178">
        <v>42</v>
      </c>
      <c r="H79" s="178">
        <v>183564</v>
      </c>
      <c r="I79" s="178">
        <v>78</v>
      </c>
      <c r="J79" s="178">
        <v>465517</v>
      </c>
      <c r="K79" s="178">
        <v>57</v>
      </c>
      <c r="L79" s="178">
        <v>283779</v>
      </c>
      <c r="M79" s="178">
        <v>158751</v>
      </c>
      <c r="N79" s="178">
        <v>451</v>
      </c>
      <c r="O79" s="178">
        <v>254</v>
      </c>
      <c r="P79" s="178">
        <v>60</v>
      </c>
      <c r="Q79" s="178">
        <v>11543864</v>
      </c>
      <c r="R79" s="178">
        <v>9306729</v>
      </c>
      <c r="S79" s="178">
        <v>411064</v>
      </c>
      <c r="T79" s="178">
        <v>4497</v>
      </c>
      <c r="U79" s="178">
        <v>44737012</v>
      </c>
      <c r="V79" s="178">
        <v>1979</v>
      </c>
      <c r="W79" s="178">
        <v>57721050</v>
      </c>
      <c r="X79" s="178">
        <f t="shared" si="9"/>
        <v>-145</v>
      </c>
      <c r="Y79" s="183">
        <f t="shared" si="10"/>
        <v>-0.24328859060402686</v>
      </c>
      <c r="Z79" s="178">
        <f t="shared" si="11"/>
        <v>-1330615</v>
      </c>
      <c r="AA79" s="379">
        <f t="shared" si="12"/>
        <v>-0.10335292014535112</v>
      </c>
    </row>
    <row r="80" spans="1:27" x14ac:dyDescent="0.35">
      <c r="A80" s="181" t="s">
        <v>58</v>
      </c>
      <c r="B80" s="178">
        <v>0</v>
      </c>
      <c r="C80" s="178">
        <v>0</v>
      </c>
      <c r="D80" s="178">
        <v>9</v>
      </c>
      <c r="E80" s="178">
        <v>0</v>
      </c>
      <c r="F80" s="178">
        <v>0</v>
      </c>
      <c r="G80" s="178">
        <v>3</v>
      </c>
      <c r="H80" s="178">
        <v>1800</v>
      </c>
      <c r="I80" s="178">
        <v>0</v>
      </c>
      <c r="J80" s="178">
        <v>0</v>
      </c>
      <c r="K80" s="178">
        <v>0</v>
      </c>
      <c r="L80" s="178">
        <v>0</v>
      </c>
      <c r="M80" s="178">
        <v>0</v>
      </c>
      <c r="N80" s="178">
        <v>6</v>
      </c>
      <c r="O80" s="178">
        <v>0</v>
      </c>
      <c r="P80" s="178">
        <v>0</v>
      </c>
      <c r="Q80" s="178">
        <v>27798</v>
      </c>
      <c r="R80" s="178">
        <v>0</v>
      </c>
      <c r="S80" s="178">
        <v>0</v>
      </c>
      <c r="T80" s="178">
        <v>11780</v>
      </c>
      <c r="U80" s="178">
        <v>34479810</v>
      </c>
      <c r="V80" s="178">
        <v>3440</v>
      </c>
      <c r="W80" s="178">
        <v>40829549</v>
      </c>
      <c r="X80" s="178">
        <f t="shared" si="9"/>
        <v>6</v>
      </c>
      <c r="Y80" s="183"/>
      <c r="Z80" s="178">
        <f t="shared" si="11"/>
        <v>27798</v>
      </c>
      <c r="AA80" s="379"/>
    </row>
    <row r="81" spans="1:27" x14ac:dyDescent="0.35">
      <c r="A81" s="181" t="s">
        <v>59</v>
      </c>
      <c r="B81" s="178">
        <v>232</v>
      </c>
      <c r="C81" s="178">
        <v>8615252</v>
      </c>
      <c r="D81" s="178">
        <v>71</v>
      </c>
      <c r="E81" s="178">
        <v>42</v>
      </c>
      <c r="F81" s="178">
        <v>640792</v>
      </c>
      <c r="G81" s="178">
        <v>16</v>
      </c>
      <c r="H81" s="178">
        <v>136781</v>
      </c>
      <c r="I81" s="178">
        <v>28</v>
      </c>
      <c r="J81" s="178">
        <v>339134</v>
      </c>
      <c r="K81" s="178">
        <v>26</v>
      </c>
      <c r="L81" s="178">
        <v>516581</v>
      </c>
      <c r="M81" s="178">
        <v>92923</v>
      </c>
      <c r="N81" s="178">
        <v>191</v>
      </c>
      <c r="O81" s="178">
        <v>113</v>
      </c>
      <c r="P81" s="178">
        <v>20</v>
      </c>
      <c r="Q81" s="178">
        <v>5719456</v>
      </c>
      <c r="R81" s="178">
        <v>5054217</v>
      </c>
      <c r="S81" s="178">
        <v>69241</v>
      </c>
      <c r="T81" s="178">
        <v>937</v>
      </c>
      <c r="U81" s="178">
        <v>11104562</v>
      </c>
      <c r="V81" s="178">
        <v>615</v>
      </c>
      <c r="W81" s="178">
        <v>19344553</v>
      </c>
      <c r="X81" s="178">
        <f t="shared" si="9"/>
        <v>-41</v>
      </c>
      <c r="Y81" s="183">
        <f t="shared" si="10"/>
        <v>-0.17672413793103448</v>
      </c>
      <c r="Z81" s="178">
        <f t="shared" si="11"/>
        <v>-2895796</v>
      </c>
      <c r="AA81" s="379">
        <f t="shared" si="12"/>
        <v>-0.3361243524855686</v>
      </c>
    </row>
    <row r="82" spans="1:27" x14ac:dyDescent="0.35">
      <c r="A82" s="181" t="s">
        <v>59</v>
      </c>
      <c r="B82" s="178">
        <v>0</v>
      </c>
      <c r="C82" s="178">
        <v>0</v>
      </c>
      <c r="D82" s="178">
        <v>2</v>
      </c>
      <c r="E82" s="178">
        <v>1</v>
      </c>
      <c r="F82" s="178">
        <v>2369</v>
      </c>
      <c r="G82" s="178">
        <v>0</v>
      </c>
      <c r="H82" s="178">
        <v>0</v>
      </c>
      <c r="I82" s="178">
        <v>0</v>
      </c>
      <c r="J82" s="178">
        <v>0</v>
      </c>
      <c r="K82" s="178">
        <v>0</v>
      </c>
      <c r="L82" s="178">
        <v>0</v>
      </c>
      <c r="M82" s="178">
        <v>0</v>
      </c>
      <c r="N82" s="178">
        <v>1</v>
      </c>
      <c r="O82" s="178">
        <v>0</v>
      </c>
      <c r="P82" s="178">
        <v>0</v>
      </c>
      <c r="Q82" s="178">
        <v>8537</v>
      </c>
      <c r="R82" s="178">
        <v>5172</v>
      </c>
      <c r="S82" s="178">
        <v>0</v>
      </c>
      <c r="T82" s="178">
        <v>2252</v>
      </c>
      <c r="U82" s="178">
        <v>5096212</v>
      </c>
      <c r="V82" s="178">
        <v>785</v>
      </c>
      <c r="W82" s="178">
        <v>10541856</v>
      </c>
      <c r="X82" s="178">
        <f t="shared" si="9"/>
        <v>1</v>
      </c>
      <c r="Y82" s="183"/>
      <c r="Z82" s="178">
        <f t="shared" si="11"/>
        <v>8537</v>
      </c>
      <c r="AA82" s="379"/>
    </row>
    <row r="83" spans="1:27" x14ac:dyDescent="0.35">
      <c r="A83" s="181" t="s">
        <v>60</v>
      </c>
      <c r="B83" s="178">
        <v>455</v>
      </c>
      <c r="C83" s="178">
        <v>11832102</v>
      </c>
      <c r="D83" s="178">
        <v>160</v>
      </c>
      <c r="E83" s="178">
        <v>104</v>
      </c>
      <c r="F83" s="178">
        <v>1492172</v>
      </c>
      <c r="G83" s="178">
        <v>35</v>
      </c>
      <c r="H83" s="178">
        <v>95872</v>
      </c>
      <c r="I83" s="178">
        <v>48</v>
      </c>
      <c r="J83" s="178">
        <v>277660</v>
      </c>
      <c r="K83" s="178">
        <v>39</v>
      </c>
      <c r="L83" s="178">
        <v>476217</v>
      </c>
      <c r="M83" s="178">
        <v>152044</v>
      </c>
      <c r="N83" s="178">
        <v>389</v>
      </c>
      <c r="O83" s="178">
        <v>194</v>
      </c>
      <c r="P83" s="178">
        <v>43</v>
      </c>
      <c r="Q83" s="178">
        <v>12558046</v>
      </c>
      <c r="R83" s="178">
        <v>10457930</v>
      </c>
      <c r="S83" s="178">
        <v>381297</v>
      </c>
      <c r="T83" s="178">
        <v>2475</v>
      </c>
      <c r="U83" s="178">
        <v>20720131</v>
      </c>
      <c r="V83" s="178">
        <v>1336</v>
      </c>
      <c r="W83" s="178">
        <v>44570837</v>
      </c>
      <c r="X83" s="178">
        <f t="shared" si="9"/>
        <v>-66</v>
      </c>
      <c r="Y83" s="183">
        <f t="shared" si="10"/>
        <v>-0.14505494505494507</v>
      </c>
      <c r="Z83" s="178">
        <f t="shared" si="11"/>
        <v>725944</v>
      </c>
      <c r="AA83" s="379">
        <f t="shared" si="12"/>
        <v>6.1353764529751352E-2</v>
      </c>
    </row>
    <row r="84" spans="1:27" x14ac:dyDescent="0.35">
      <c r="A84" s="181" t="s">
        <v>60</v>
      </c>
      <c r="B84" s="178">
        <v>0</v>
      </c>
      <c r="C84" s="178">
        <v>0</v>
      </c>
      <c r="D84" s="178">
        <v>7</v>
      </c>
      <c r="E84" s="178">
        <v>0</v>
      </c>
      <c r="F84" s="178">
        <v>0</v>
      </c>
      <c r="G84" s="178">
        <v>1</v>
      </c>
      <c r="H84" s="178">
        <v>0</v>
      </c>
      <c r="I84" s="178">
        <v>0</v>
      </c>
      <c r="J84" s="178">
        <v>0</v>
      </c>
      <c r="K84" s="178">
        <v>0</v>
      </c>
      <c r="L84" s="178">
        <v>0</v>
      </c>
      <c r="M84" s="178">
        <v>0</v>
      </c>
      <c r="N84" s="178">
        <v>6</v>
      </c>
      <c r="O84" s="178">
        <v>0</v>
      </c>
      <c r="P84" s="178">
        <v>0</v>
      </c>
      <c r="Q84" s="178">
        <v>34054</v>
      </c>
      <c r="R84" s="178">
        <v>0</v>
      </c>
      <c r="S84" s="178">
        <v>0</v>
      </c>
      <c r="T84" s="178">
        <v>5308</v>
      </c>
      <c r="U84" s="178">
        <v>11941945</v>
      </c>
      <c r="V84" s="178">
        <v>1733</v>
      </c>
      <c r="W84" s="178">
        <v>14967197</v>
      </c>
      <c r="X84" s="178">
        <f t="shared" si="9"/>
        <v>6</v>
      </c>
      <c r="Y84" s="183"/>
      <c r="Z84" s="178">
        <f t="shared" si="11"/>
        <v>34054</v>
      </c>
      <c r="AA84" s="379"/>
    </row>
    <row r="85" spans="1:27" x14ac:dyDescent="0.35">
      <c r="A85" s="181" t="s">
        <v>61</v>
      </c>
      <c r="B85" s="178">
        <v>416</v>
      </c>
      <c r="C85" s="178">
        <v>15587221</v>
      </c>
      <c r="D85" s="178">
        <v>139</v>
      </c>
      <c r="E85" s="178">
        <v>86</v>
      </c>
      <c r="F85" s="178">
        <v>1424915</v>
      </c>
      <c r="G85" s="178">
        <v>33</v>
      </c>
      <c r="H85" s="178">
        <v>439051</v>
      </c>
      <c r="I85" s="178">
        <v>43</v>
      </c>
      <c r="J85" s="178">
        <v>1763212</v>
      </c>
      <c r="K85" s="178">
        <v>42</v>
      </c>
      <c r="L85" s="178">
        <v>1384223</v>
      </c>
      <c r="M85" s="178">
        <v>467278</v>
      </c>
      <c r="N85" s="178">
        <v>352</v>
      </c>
      <c r="O85" s="178">
        <v>218</v>
      </c>
      <c r="P85" s="178">
        <v>38</v>
      </c>
      <c r="Q85" s="178">
        <v>13464639</v>
      </c>
      <c r="R85" s="178">
        <v>11646513</v>
      </c>
      <c r="S85" s="178">
        <v>401898</v>
      </c>
      <c r="T85" s="178">
        <v>2658</v>
      </c>
      <c r="U85" s="178">
        <v>28474827</v>
      </c>
      <c r="V85" s="178">
        <v>1273</v>
      </c>
      <c r="W85" s="178">
        <v>41659238</v>
      </c>
      <c r="X85" s="178">
        <f t="shared" si="9"/>
        <v>-64</v>
      </c>
      <c r="Y85" s="183">
        <f t="shared" si="10"/>
        <v>-0.15384615384615385</v>
      </c>
      <c r="Z85" s="178">
        <f t="shared" si="11"/>
        <v>-2122582</v>
      </c>
      <c r="AA85" s="379">
        <f t="shared" si="12"/>
        <v>-0.13617449832782894</v>
      </c>
    </row>
    <row r="86" spans="1:27" x14ac:dyDescent="0.35">
      <c r="A86" s="181" t="s">
        <v>61</v>
      </c>
      <c r="B86" s="178">
        <v>0</v>
      </c>
      <c r="C86" s="178">
        <v>0</v>
      </c>
      <c r="D86" s="178">
        <v>11</v>
      </c>
      <c r="E86" s="178">
        <v>1</v>
      </c>
      <c r="F86" s="178">
        <v>4230</v>
      </c>
      <c r="G86" s="178">
        <v>1</v>
      </c>
      <c r="H86" s="178">
        <v>2000</v>
      </c>
      <c r="I86" s="178">
        <v>0</v>
      </c>
      <c r="J86" s="178">
        <v>0</v>
      </c>
      <c r="K86" s="178">
        <v>0</v>
      </c>
      <c r="L86" s="178">
        <v>0</v>
      </c>
      <c r="M86" s="178">
        <v>0</v>
      </c>
      <c r="N86" s="178">
        <v>9</v>
      </c>
      <c r="O86" s="178">
        <v>2</v>
      </c>
      <c r="P86" s="178">
        <v>0</v>
      </c>
      <c r="Q86" s="178">
        <v>67403</v>
      </c>
      <c r="R86" s="178">
        <v>44420</v>
      </c>
      <c r="S86" s="178">
        <v>0</v>
      </c>
      <c r="T86" s="178">
        <v>6538</v>
      </c>
      <c r="U86" s="178">
        <v>18072284</v>
      </c>
      <c r="V86" s="178">
        <v>2078</v>
      </c>
      <c r="W86" s="178">
        <v>20714749</v>
      </c>
      <c r="X86" s="178">
        <f t="shared" si="9"/>
        <v>9</v>
      </c>
      <c r="Y86" s="183"/>
      <c r="Z86" s="178">
        <f t="shared" si="11"/>
        <v>67403</v>
      </c>
      <c r="AA86" s="379"/>
    </row>
    <row r="87" spans="1:27" x14ac:dyDescent="0.35">
      <c r="A87" s="181" t="s">
        <v>237</v>
      </c>
      <c r="B87" s="378">
        <f>SUM(B79:B86)</f>
        <v>1699</v>
      </c>
      <c r="C87" s="378">
        <f t="shared" ref="C87:W87" si="14">SUM(C79:C86)</f>
        <v>48909054</v>
      </c>
      <c r="D87" s="378">
        <f t="shared" si="14"/>
        <v>556</v>
      </c>
      <c r="E87" s="378">
        <f t="shared" si="14"/>
        <v>360</v>
      </c>
      <c r="F87" s="378">
        <f t="shared" si="14"/>
        <v>5550302</v>
      </c>
      <c r="G87" s="378">
        <f t="shared" si="14"/>
        <v>131</v>
      </c>
      <c r="H87" s="378">
        <f t="shared" si="14"/>
        <v>859068</v>
      </c>
      <c r="I87" s="378">
        <f t="shared" si="14"/>
        <v>197</v>
      </c>
      <c r="J87" s="378">
        <f t="shared" si="14"/>
        <v>2845523</v>
      </c>
      <c r="K87" s="378">
        <f t="shared" si="14"/>
        <v>164</v>
      </c>
      <c r="L87" s="378">
        <f t="shared" si="14"/>
        <v>2660800</v>
      </c>
      <c r="M87" s="378">
        <f t="shared" si="14"/>
        <v>870996</v>
      </c>
      <c r="N87" s="378">
        <f t="shared" si="14"/>
        <v>1405</v>
      </c>
      <c r="O87" s="378">
        <f t="shared" si="14"/>
        <v>781</v>
      </c>
      <c r="P87" s="378">
        <f t="shared" si="14"/>
        <v>161</v>
      </c>
      <c r="Q87" s="378">
        <f t="shared" si="14"/>
        <v>43423797</v>
      </c>
      <c r="R87" s="378">
        <f t="shared" si="14"/>
        <v>36514981</v>
      </c>
      <c r="S87" s="378">
        <f t="shared" si="14"/>
        <v>1263500</v>
      </c>
      <c r="T87" s="378">
        <f t="shared" si="14"/>
        <v>36445</v>
      </c>
      <c r="U87" s="378">
        <f t="shared" si="14"/>
        <v>174626783</v>
      </c>
      <c r="V87" s="378">
        <f t="shared" si="14"/>
        <v>13239</v>
      </c>
      <c r="W87" s="378">
        <f t="shared" si="14"/>
        <v>250349029</v>
      </c>
      <c r="X87" s="178">
        <f t="shared" si="9"/>
        <v>-294</v>
      </c>
      <c r="Y87" s="183">
        <f t="shared" si="10"/>
        <v>-0.17304296645085343</v>
      </c>
      <c r="Z87" s="178">
        <f t="shared" si="11"/>
        <v>-5485257</v>
      </c>
      <c r="AA87" s="379">
        <f t="shared" si="12"/>
        <v>-0.11215217943082685</v>
      </c>
    </row>
    <row r="88" spans="1:27" x14ac:dyDescent="0.35">
      <c r="A88" s="181" t="s">
        <v>62</v>
      </c>
      <c r="B88" s="178">
        <v>300</v>
      </c>
      <c r="C88" s="178">
        <v>9334216</v>
      </c>
      <c r="D88" s="178">
        <v>115</v>
      </c>
      <c r="E88" s="178">
        <v>63</v>
      </c>
      <c r="F88" s="178">
        <v>1770586</v>
      </c>
      <c r="G88" s="178">
        <v>17</v>
      </c>
      <c r="H88" s="178">
        <v>28572</v>
      </c>
      <c r="I88" s="178">
        <v>29</v>
      </c>
      <c r="J88" s="178">
        <v>222539</v>
      </c>
      <c r="K88" s="178">
        <v>38</v>
      </c>
      <c r="L88" s="178">
        <v>231318</v>
      </c>
      <c r="M88" s="178">
        <v>166037</v>
      </c>
      <c r="N88" s="178">
        <v>268</v>
      </c>
      <c r="O88" s="178">
        <v>155</v>
      </c>
      <c r="P88" s="178">
        <v>23</v>
      </c>
      <c r="Q88" s="178">
        <v>9073229</v>
      </c>
      <c r="R88" s="178">
        <v>7786540</v>
      </c>
      <c r="S88" s="178">
        <v>165547</v>
      </c>
      <c r="T88" s="178">
        <v>2931</v>
      </c>
      <c r="U88" s="178">
        <v>25726834</v>
      </c>
      <c r="V88" s="178">
        <v>1187</v>
      </c>
      <c r="W88" s="178">
        <v>41101056</v>
      </c>
      <c r="X88" s="178">
        <f t="shared" si="9"/>
        <v>-32</v>
      </c>
      <c r="Y88" s="183">
        <f t="shared" si="10"/>
        <v>-0.10666666666666667</v>
      </c>
      <c r="Z88" s="178">
        <f t="shared" si="11"/>
        <v>-260987</v>
      </c>
      <c r="AA88" s="379">
        <f t="shared" si="12"/>
        <v>-2.7960248616487982E-2</v>
      </c>
    </row>
    <row r="89" spans="1:27" x14ac:dyDescent="0.35">
      <c r="A89" s="181" t="s">
        <v>62</v>
      </c>
      <c r="B89" s="178">
        <v>0</v>
      </c>
      <c r="C89" s="178">
        <v>0</v>
      </c>
      <c r="D89" s="178">
        <v>7</v>
      </c>
      <c r="E89" s="178">
        <v>0</v>
      </c>
      <c r="F89" s="178">
        <v>0</v>
      </c>
      <c r="G89" s="178">
        <v>0</v>
      </c>
      <c r="H89" s="178">
        <v>0</v>
      </c>
      <c r="I89" s="178">
        <v>0</v>
      </c>
      <c r="J89" s="178">
        <v>0</v>
      </c>
      <c r="K89" s="178">
        <v>0</v>
      </c>
      <c r="L89" s="178">
        <v>0</v>
      </c>
      <c r="M89" s="178">
        <v>0</v>
      </c>
      <c r="N89" s="178">
        <v>7</v>
      </c>
      <c r="O89" s="178">
        <v>3</v>
      </c>
      <c r="P89" s="178">
        <v>0</v>
      </c>
      <c r="Q89" s="178">
        <v>4424398</v>
      </c>
      <c r="R89" s="178">
        <v>4415641</v>
      </c>
      <c r="S89" s="178">
        <v>0</v>
      </c>
      <c r="T89" s="178">
        <v>7493</v>
      </c>
      <c r="U89" s="178">
        <v>19432684</v>
      </c>
      <c r="V89" s="178">
        <v>2148</v>
      </c>
      <c r="W89" s="178">
        <v>26037166</v>
      </c>
      <c r="X89" s="178">
        <f t="shared" si="9"/>
        <v>7</v>
      </c>
      <c r="Y89" s="183"/>
      <c r="Z89" s="178">
        <f t="shared" si="11"/>
        <v>4424398</v>
      </c>
      <c r="AA89" s="379"/>
    </row>
    <row r="90" spans="1:27" x14ac:dyDescent="0.35">
      <c r="A90" s="181" t="s">
        <v>63</v>
      </c>
      <c r="B90" s="178">
        <v>933</v>
      </c>
      <c r="C90" s="178">
        <v>27284040</v>
      </c>
      <c r="D90" s="178">
        <v>296</v>
      </c>
      <c r="E90" s="178">
        <v>196</v>
      </c>
      <c r="F90" s="178">
        <v>3050300</v>
      </c>
      <c r="G90" s="178">
        <v>54</v>
      </c>
      <c r="H90" s="178">
        <v>336973</v>
      </c>
      <c r="I90" s="178">
        <v>112</v>
      </c>
      <c r="J90" s="178">
        <v>894082</v>
      </c>
      <c r="K90" s="178">
        <v>87</v>
      </c>
      <c r="L90" s="178">
        <v>840309</v>
      </c>
      <c r="M90" s="178">
        <v>375225</v>
      </c>
      <c r="N90" s="178">
        <v>778</v>
      </c>
      <c r="O90" s="178">
        <v>470</v>
      </c>
      <c r="P90" s="178">
        <v>93</v>
      </c>
      <c r="Q90" s="178">
        <v>24939155</v>
      </c>
      <c r="R90" s="178">
        <v>21261788</v>
      </c>
      <c r="S90" s="178">
        <v>674301</v>
      </c>
      <c r="T90" s="178">
        <v>5565</v>
      </c>
      <c r="U90" s="178">
        <v>49761277</v>
      </c>
      <c r="V90" s="178">
        <v>2557</v>
      </c>
      <c r="W90" s="178">
        <v>86050198</v>
      </c>
      <c r="X90" s="178">
        <f t="shared" si="9"/>
        <v>-155</v>
      </c>
      <c r="Y90" s="183">
        <f t="shared" si="10"/>
        <v>-0.16613076098606644</v>
      </c>
      <c r="Z90" s="178">
        <f t="shared" si="11"/>
        <v>-2344885</v>
      </c>
      <c r="AA90" s="379">
        <f t="shared" si="12"/>
        <v>-8.5943467316423813E-2</v>
      </c>
    </row>
    <row r="91" spans="1:27" x14ac:dyDescent="0.35">
      <c r="A91" s="181" t="s">
        <v>63</v>
      </c>
      <c r="B91" s="178">
        <v>0</v>
      </c>
      <c r="C91" s="178">
        <v>0</v>
      </c>
      <c r="D91" s="178">
        <v>33</v>
      </c>
      <c r="E91" s="178">
        <v>4</v>
      </c>
      <c r="F91" s="178">
        <v>12875</v>
      </c>
      <c r="G91" s="178">
        <v>1</v>
      </c>
      <c r="H91" s="178">
        <v>1800</v>
      </c>
      <c r="I91" s="178">
        <v>0</v>
      </c>
      <c r="J91" s="178">
        <v>0</v>
      </c>
      <c r="K91" s="178">
        <v>0</v>
      </c>
      <c r="L91" s="178">
        <v>0</v>
      </c>
      <c r="M91" s="178">
        <v>0</v>
      </c>
      <c r="N91" s="178">
        <v>27</v>
      </c>
      <c r="O91" s="178">
        <v>4</v>
      </c>
      <c r="P91" s="178">
        <v>1</v>
      </c>
      <c r="Q91" s="178">
        <v>180681</v>
      </c>
      <c r="R91" s="178">
        <v>61040</v>
      </c>
      <c r="S91" s="178">
        <v>14483</v>
      </c>
      <c r="T91" s="178">
        <v>13574</v>
      </c>
      <c r="U91" s="178">
        <v>33484470</v>
      </c>
      <c r="V91" s="178">
        <v>3894</v>
      </c>
      <c r="W91" s="178">
        <v>46870014</v>
      </c>
      <c r="X91" s="178">
        <f t="shared" si="9"/>
        <v>27</v>
      </c>
      <c r="Y91" s="183"/>
      <c r="Z91" s="178">
        <f t="shared" si="11"/>
        <v>180681</v>
      </c>
      <c r="AA91" s="379"/>
    </row>
    <row r="92" spans="1:27" x14ac:dyDescent="0.35">
      <c r="A92" s="181" t="s">
        <v>64</v>
      </c>
      <c r="B92" s="178">
        <v>946</v>
      </c>
      <c r="C92" s="178">
        <v>27849721</v>
      </c>
      <c r="D92" s="178">
        <v>454</v>
      </c>
      <c r="E92" s="178">
        <v>209</v>
      </c>
      <c r="F92" s="178">
        <v>3056391</v>
      </c>
      <c r="G92" s="178">
        <v>67</v>
      </c>
      <c r="H92" s="178">
        <v>136260</v>
      </c>
      <c r="I92" s="178">
        <v>111</v>
      </c>
      <c r="J92" s="178">
        <v>2108063</v>
      </c>
      <c r="K92" s="178">
        <v>84</v>
      </c>
      <c r="L92" s="178">
        <v>1549184</v>
      </c>
      <c r="M92" s="178">
        <v>587564</v>
      </c>
      <c r="N92" s="178">
        <v>966</v>
      </c>
      <c r="O92" s="178">
        <v>553</v>
      </c>
      <c r="P92" s="178">
        <v>83</v>
      </c>
      <c r="Q92" s="178">
        <v>26977739</v>
      </c>
      <c r="R92" s="178">
        <v>23119593</v>
      </c>
      <c r="S92" s="178">
        <v>1575095</v>
      </c>
      <c r="T92" s="178">
        <v>5990</v>
      </c>
      <c r="U92" s="178">
        <v>57541997</v>
      </c>
      <c r="V92" s="178">
        <v>2616</v>
      </c>
      <c r="W92" s="178">
        <v>95073635</v>
      </c>
      <c r="X92" s="178">
        <f t="shared" si="9"/>
        <v>20</v>
      </c>
      <c r="Y92" s="183">
        <f t="shared" si="10"/>
        <v>2.1141649048625793E-2</v>
      </c>
      <c r="Z92" s="178">
        <f t="shared" si="11"/>
        <v>-871982</v>
      </c>
      <c r="AA92" s="379">
        <f t="shared" si="12"/>
        <v>-3.1310259804757108E-2</v>
      </c>
    </row>
    <row r="93" spans="1:27" x14ac:dyDescent="0.35">
      <c r="A93" s="181" t="s">
        <v>64</v>
      </c>
      <c r="B93" s="178">
        <v>0</v>
      </c>
      <c r="C93" s="178">
        <v>0</v>
      </c>
      <c r="D93" s="178">
        <v>20</v>
      </c>
      <c r="E93" s="178">
        <v>2</v>
      </c>
      <c r="F93" s="178">
        <v>31996</v>
      </c>
      <c r="G93" s="178">
        <v>4</v>
      </c>
      <c r="H93" s="178">
        <v>1500</v>
      </c>
      <c r="I93" s="178">
        <v>0</v>
      </c>
      <c r="J93" s="178">
        <v>0</v>
      </c>
      <c r="K93" s="178">
        <v>0</v>
      </c>
      <c r="L93" s="178">
        <v>0</v>
      </c>
      <c r="M93" s="178">
        <v>0</v>
      </c>
      <c r="N93" s="178">
        <v>14</v>
      </c>
      <c r="O93" s="178">
        <v>2</v>
      </c>
      <c r="P93" s="178">
        <v>1</v>
      </c>
      <c r="Q93" s="178">
        <v>127503</v>
      </c>
      <c r="R93" s="178">
        <v>30442</v>
      </c>
      <c r="S93" s="178">
        <v>1663</v>
      </c>
      <c r="T93" s="178">
        <v>14591</v>
      </c>
      <c r="U93" s="178">
        <v>37117573</v>
      </c>
      <c r="V93" s="178">
        <v>4488</v>
      </c>
      <c r="W93" s="178">
        <v>44795510</v>
      </c>
      <c r="X93" s="178">
        <f t="shared" si="9"/>
        <v>14</v>
      </c>
      <c r="Y93" s="183"/>
      <c r="Z93" s="178">
        <f t="shared" si="11"/>
        <v>127503</v>
      </c>
      <c r="AA93" s="379"/>
    </row>
    <row r="94" spans="1:27" x14ac:dyDescent="0.35">
      <c r="A94" s="181" t="s">
        <v>65</v>
      </c>
      <c r="B94" s="178">
        <v>1341</v>
      </c>
      <c r="C94" s="178">
        <v>33005840</v>
      </c>
      <c r="D94" s="178">
        <v>486</v>
      </c>
      <c r="E94" s="178">
        <v>280</v>
      </c>
      <c r="F94" s="178">
        <v>3026743</v>
      </c>
      <c r="G94" s="178">
        <v>100</v>
      </c>
      <c r="H94" s="178">
        <v>318514</v>
      </c>
      <c r="I94" s="178">
        <v>160</v>
      </c>
      <c r="J94" s="178">
        <v>1366969</v>
      </c>
      <c r="K94" s="178">
        <v>108</v>
      </c>
      <c r="L94" s="178">
        <v>1617755</v>
      </c>
      <c r="M94" s="178">
        <v>646626</v>
      </c>
      <c r="N94" s="178">
        <v>1184</v>
      </c>
      <c r="O94" s="178">
        <v>689</v>
      </c>
      <c r="P94" s="178">
        <v>137</v>
      </c>
      <c r="Q94" s="178">
        <v>31611585</v>
      </c>
      <c r="R94" s="178">
        <v>26326107</v>
      </c>
      <c r="S94" s="178">
        <v>733398</v>
      </c>
      <c r="T94" s="178">
        <v>7502</v>
      </c>
      <c r="U94" s="178">
        <v>68996267</v>
      </c>
      <c r="V94" s="178">
        <v>3817</v>
      </c>
      <c r="W94" s="178">
        <v>117389983</v>
      </c>
      <c r="X94" s="178">
        <f t="shared" si="9"/>
        <v>-157</v>
      </c>
      <c r="Y94" s="183">
        <f t="shared" si="10"/>
        <v>-0.11707680835197613</v>
      </c>
      <c r="Z94" s="178">
        <f t="shared" si="11"/>
        <v>-1394255</v>
      </c>
      <c r="AA94" s="379">
        <f t="shared" si="12"/>
        <v>-4.2242675841608637E-2</v>
      </c>
    </row>
    <row r="95" spans="1:27" x14ac:dyDescent="0.35">
      <c r="A95" s="181" t="s">
        <v>65</v>
      </c>
      <c r="B95" s="178">
        <v>0</v>
      </c>
      <c r="C95" s="178">
        <v>0</v>
      </c>
      <c r="D95" s="178">
        <v>25</v>
      </c>
      <c r="E95" s="178">
        <v>3</v>
      </c>
      <c r="F95" s="178">
        <v>3398</v>
      </c>
      <c r="G95" s="178">
        <v>3</v>
      </c>
      <c r="H95" s="178">
        <v>0</v>
      </c>
      <c r="I95" s="178">
        <v>0</v>
      </c>
      <c r="J95" s="178">
        <v>0</v>
      </c>
      <c r="K95" s="178">
        <v>1</v>
      </c>
      <c r="L95" s="178">
        <v>0</v>
      </c>
      <c r="M95" s="178">
        <v>1103</v>
      </c>
      <c r="N95" s="178">
        <v>18</v>
      </c>
      <c r="O95" s="178">
        <v>1</v>
      </c>
      <c r="P95" s="178">
        <v>2</v>
      </c>
      <c r="Q95" s="178">
        <v>147181</v>
      </c>
      <c r="R95" s="178">
        <v>29343</v>
      </c>
      <c r="S95" s="178">
        <v>19479</v>
      </c>
      <c r="T95" s="178">
        <v>19379</v>
      </c>
      <c r="U95" s="178">
        <v>51337587</v>
      </c>
      <c r="V95" s="178">
        <v>6185</v>
      </c>
      <c r="W95" s="178">
        <v>61328225</v>
      </c>
      <c r="X95" s="178">
        <f t="shared" si="9"/>
        <v>18</v>
      </c>
      <c r="Y95" s="183"/>
      <c r="Z95" s="178">
        <f t="shared" si="11"/>
        <v>147181</v>
      </c>
      <c r="AA95" s="379"/>
    </row>
    <row r="96" spans="1:27" x14ac:dyDescent="0.35">
      <c r="A96" s="181" t="s">
        <v>66</v>
      </c>
      <c r="B96" s="178">
        <v>2759</v>
      </c>
      <c r="C96" s="178">
        <v>66820285</v>
      </c>
      <c r="D96" s="178">
        <v>1218</v>
      </c>
      <c r="E96" s="178">
        <v>769</v>
      </c>
      <c r="F96" s="178">
        <v>11840164</v>
      </c>
      <c r="G96" s="178">
        <v>202</v>
      </c>
      <c r="H96" s="178">
        <v>1230972</v>
      </c>
      <c r="I96" s="178">
        <v>276</v>
      </c>
      <c r="J96" s="178">
        <v>3139321</v>
      </c>
      <c r="K96" s="178">
        <v>214</v>
      </c>
      <c r="L96" s="178">
        <v>5706863</v>
      </c>
      <c r="M96" s="178">
        <v>1600295</v>
      </c>
      <c r="N96" s="178">
        <v>2518</v>
      </c>
      <c r="O96" s="178">
        <v>1372</v>
      </c>
      <c r="P96" s="178">
        <v>266</v>
      </c>
      <c r="Q96" s="178">
        <v>61171209</v>
      </c>
      <c r="R96" s="178">
        <v>47464105</v>
      </c>
      <c r="S96" s="178">
        <v>2584382</v>
      </c>
      <c r="T96" s="178">
        <v>13350</v>
      </c>
      <c r="U96" s="178">
        <v>141195845</v>
      </c>
      <c r="V96" s="178">
        <v>7475</v>
      </c>
      <c r="W96" s="178">
        <v>209090995</v>
      </c>
      <c r="X96" s="178">
        <f t="shared" si="9"/>
        <v>-241</v>
      </c>
      <c r="Y96" s="183">
        <f t="shared" si="10"/>
        <v>-8.7350489307720186E-2</v>
      </c>
      <c r="Z96" s="178">
        <f t="shared" si="11"/>
        <v>-5649076</v>
      </c>
      <c r="AA96" s="379">
        <f t="shared" si="12"/>
        <v>-8.4541333518706185E-2</v>
      </c>
    </row>
    <row r="97" spans="1:27" x14ac:dyDescent="0.35">
      <c r="A97" s="181" t="s">
        <v>66</v>
      </c>
      <c r="B97" s="178">
        <v>0</v>
      </c>
      <c r="C97" s="178">
        <v>0</v>
      </c>
      <c r="D97" s="178">
        <v>115</v>
      </c>
      <c r="E97" s="178">
        <v>4</v>
      </c>
      <c r="F97" s="178">
        <v>6362</v>
      </c>
      <c r="G97" s="178">
        <v>5</v>
      </c>
      <c r="H97" s="178">
        <v>0</v>
      </c>
      <c r="I97" s="178">
        <v>0</v>
      </c>
      <c r="J97" s="178">
        <v>0</v>
      </c>
      <c r="K97" s="178">
        <v>0</v>
      </c>
      <c r="L97" s="178">
        <v>0</v>
      </c>
      <c r="M97" s="178">
        <v>0</v>
      </c>
      <c r="N97" s="178">
        <v>106</v>
      </c>
      <c r="O97" s="178">
        <v>18</v>
      </c>
      <c r="P97" s="178">
        <v>0</v>
      </c>
      <c r="Q97" s="178">
        <v>776441</v>
      </c>
      <c r="R97" s="178">
        <v>177732</v>
      </c>
      <c r="S97" s="178">
        <v>0</v>
      </c>
      <c r="T97" s="178">
        <v>29783</v>
      </c>
      <c r="U97" s="178">
        <v>85766719</v>
      </c>
      <c r="V97" s="178">
        <v>10113</v>
      </c>
      <c r="W97" s="178">
        <v>104468082</v>
      </c>
      <c r="X97" s="178">
        <f t="shared" si="9"/>
        <v>106</v>
      </c>
      <c r="Y97" s="183"/>
      <c r="Z97" s="178">
        <f t="shared" si="11"/>
        <v>776441</v>
      </c>
      <c r="AA97" s="379"/>
    </row>
    <row r="98" spans="1:27" x14ac:dyDescent="0.35">
      <c r="A98" s="181" t="s">
        <v>67</v>
      </c>
      <c r="B98" s="178">
        <v>454</v>
      </c>
      <c r="C98" s="178">
        <v>13678045</v>
      </c>
      <c r="D98" s="178">
        <v>208</v>
      </c>
      <c r="E98" s="178">
        <v>120</v>
      </c>
      <c r="F98" s="178">
        <v>2798319</v>
      </c>
      <c r="G98" s="178">
        <v>24</v>
      </c>
      <c r="H98" s="178">
        <v>28488</v>
      </c>
      <c r="I98" s="178">
        <v>66</v>
      </c>
      <c r="J98" s="178">
        <v>620537</v>
      </c>
      <c r="K98" s="178">
        <v>46</v>
      </c>
      <c r="L98" s="178">
        <v>1262400</v>
      </c>
      <c r="M98" s="178">
        <v>1167562</v>
      </c>
      <c r="N98" s="178">
        <v>406</v>
      </c>
      <c r="O98" s="178">
        <v>243</v>
      </c>
      <c r="P98" s="178">
        <v>37</v>
      </c>
      <c r="Q98" s="178">
        <v>12010870</v>
      </c>
      <c r="R98" s="178">
        <v>10586427</v>
      </c>
      <c r="S98" s="178">
        <v>594478</v>
      </c>
      <c r="T98" s="178">
        <v>3181</v>
      </c>
      <c r="U98" s="178">
        <v>36001792</v>
      </c>
      <c r="V98" s="178">
        <v>1421</v>
      </c>
      <c r="W98" s="178">
        <v>53046540</v>
      </c>
      <c r="X98" s="178">
        <f t="shared" si="9"/>
        <v>-48</v>
      </c>
      <c r="Y98" s="183">
        <f t="shared" si="10"/>
        <v>-0.10572687224669604</v>
      </c>
      <c r="Z98" s="178">
        <f t="shared" si="11"/>
        <v>-1667175</v>
      </c>
      <c r="AA98" s="379">
        <f t="shared" si="12"/>
        <v>-0.12188693632752341</v>
      </c>
    </row>
    <row r="99" spans="1:27" x14ac:dyDescent="0.35">
      <c r="A99" s="181" t="s">
        <v>67</v>
      </c>
      <c r="B99" s="178">
        <v>0</v>
      </c>
      <c r="C99" s="178">
        <v>0</v>
      </c>
      <c r="D99" s="178">
        <v>11</v>
      </c>
      <c r="E99" s="178">
        <v>0</v>
      </c>
      <c r="F99" s="178">
        <v>0</v>
      </c>
      <c r="G99" s="178">
        <v>1</v>
      </c>
      <c r="H99" s="178">
        <v>0</v>
      </c>
      <c r="I99" s="178">
        <v>0</v>
      </c>
      <c r="J99" s="178">
        <v>0</v>
      </c>
      <c r="K99" s="178">
        <v>0</v>
      </c>
      <c r="L99" s="178">
        <v>0</v>
      </c>
      <c r="M99" s="178">
        <v>0</v>
      </c>
      <c r="N99" s="178">
        <v>10</v>
      </c>
      <c r="O99" s="178">
        <v>2</v>
      </c>
      <c r="P99" s="178">
        <v>0</v>
      </c>
      <c r="Q99" s="178">
        <v>34642</v>
      </c>
      <c r="R99" s="178">
        <v>5689</v>
      </c>
      <c r="S99" s="178">
        <v>0</v>
      </c>
      <c r="T99" s="178">
        <v>7827</v>
      </c>
      <c r="U99" s="178">
        <v>19946744</v>
      </c>
      <c r="V99" s="178">
        <v>2446</v>
      </c>
      <c r="W99" s="178">
        <v>40454608</v>
      </c>
      <c r="X99" s="178">
        <f t="shared" si="9"/>
        <v>10</v>
      </c>
      <c r="Y99" s="183"/>
      <c r="Z99" s="178">
        <f t="shared" si="11"/>
        <v>34642</v>
      </c>
      <c r="AA99" s="379"/>
    </row>
    <row r="100" spans="1:27" x14ac:dyDescent="0.35">
      <c r="A100" s="181" t="s">
        <v>68</v>
      </c>
      <c r="B100" s="178">
        <v>567</v>
      </c>
      <c r="C100" s="178">
        <v>21112601</v>
      </c>
      <c r="D100" s="178">
        <v>220</v>
      </c>
      <c r="E100" s="178">
        <v>138</v>
      </c>
      <c r="F100" s="178">
        <v>1711812</v>
      </c>
      <c r="G100" s="178">
        <v>45</v>
      </c>
      <c r="H100" s="178">
        <v>523926</v>
      </c>
      <c r="I100" s="178">
        <v>76</v>
      </c>
      <c r="J100" s="178">
        <v>785733</v>
      </c>
      <c r="K100" s="178">
        <v>48</v>
      </c>
      <c r="L100" s="178">
        <v>1288665</v>
      </c>
      <c r="M100" s="178">
        <v>173218</v>
      </c>
      <c r="N100" s="178">
        <v>484</v>
      </c>
      <c r="O100" s="178">
        <v>287</v>
      </c>
      <c r="P100" s="178">
        <v>50</v>
      </c>
      <c r="Q100" s="178">
        <v>19514237</v>
      </c>
      <c r="R100" s="178">
        <v>18218922</v>
      </c>
      <c r="S100" s="178">
        <v>382005</v>
      </c>
      <c r="T100" s="178">
        <v>4165</v>
      </c>
      <c r="U100" s="178">
        <v>46807225</v>
      </c>
      <c r="V100" s="178">
        <v>1972</v>
      </c>
      <c r="W100" s="178">
        <v>76595596</v>
      </c>
      <c r="X100" s="178">
        <f t="shared" si="9"/>
        <v>-83</v>
      </c>
      <c r="Y100" s="183">
        <f t="shared" si="10"/>
        <v>-0.14638447971781304</v>
      </c>
      <c r="Z100" s="178">
        <f t="shared" si="11"/>
        <v>-1598364</v>
      </c>
      <c r="AA100" s="379">
        <f t="shared" si="12"/>
        <v>-7.5706636051143111E-2</v>
      </c>
    </row>
    <row r="101" spans="1:27" x14ac:dyDescent="0.35">
      <c r="A101" s="181" t="s">
        <v>68</v>
      </c>
      <c r="B101" s="178">
        <v>0</v>
      </c>
      <c r="C101" s="178">
        <v>0</v>
      </c>
      <c r="D101" s="178">
        <v>17</v>
      </c>
      <c r="E101" s="178">
        <v>1</v>
      </c>
      <c r="F101" s="178">
        <v>3000</v>
      </c>
      <c r="G101" s="178">
        <v>3</v>
      </c>
      <c r="H101" s="178">
        <v>2400</v>
      </c>
      <c r="I101" s="178">
        <v>0</v>
      </c>
      <c r="J101" s="178">
        <v>0</v>
      </c>
      <c r="K101" s="178">
        <v>0</v>
      </c>
      <c r="L101" s="178">
        <v>0</v>
      </c>
      <c r="M101" s="178">
        <v>0</v>
      </c>
      <c r="N101" s="178">
        <v>13</v>
      </c>
      <c r="O101" s="178">
        <v>2</v>
      </c>
      <c r="P101" s="178">
        <v>0</v>
      </c>
      <c r="Q101" s="178">
        <v>86037</v>
      </c>
      <c r="R101" s="178">
        <v>21308</v>
      </c>
      <c r="S101" s="178">
        <v>0</v>
      </c>
      <c r="T101" s="178">
        <v>11082</v>
      </c>
      <c r="U101" s="178">
        <v>29805164</v>
      </c>
      <c r="V101" s="178">
        <v>3308</v>
      </c>
      <c r="W101" s="178">
        <v>44775706</v>
      </c>
      <c r="X101" s="178">
        <f t="shared" si="9"/>
        <v>13</v>
      </c>
      <c r="Y101" s="183"/>
      <c r="Z101" s="178">
        <f t="shared" si="11"/>
        <v>86037</v>
      </c>
      <c r="AA101" s="379"/>
    </row>
    <row r="102" spans="1:27" x14ac:dyDescent="0.35">
      <c r="A102" s="181" t="s">
        <v>69</v>
      </c>
      <c r="B102" s="178">
        <v>494</v>
      </c>
      <c r="C102" s="178">
        <v>21447823</v>
      </c>
      <c r="D102" s="178">
        <v>203</v>
      </c>
      <c r="E102" s="178">
        <v>135</v>
      </c>
      <c r="F102" s="178">
        <v>1891147</v>
      </c>
      <c r="G102" s="178">
        <v>34</v>
      </c>
      <c r="H102" s="178">
        <v>88787</v>
      </c>
      <c r="I102" s="178">
        <v>63</v>
      </c>
      <c r="J102" s="178">
        <v>1805482</v>
      </c>
      <c r="K102" s="178">
        <v>49</v>
      </c>
      <c r="L102" s="178">
        <v>245535</v>
      </c>
      <c r="M102" s="178">
        <v>154016</v>
      </c>
      <c r="N102" s="178">
        <v>382</v>
      </c>
      <c r="O102" s="178">
        <v>262</v>
      </c>
      <c r="P102" s="178">
        <v>64</v>
      </c>
      <c r="Q102" s="178">
        <v>21034210</v>
      </c>
      <c r="R102" s="178">
        <v>18431762</v>
      </c>
      <c r="S102" s="178">
        <v>1018364</v>
      </c>
      <c r="T102" s="178">
        <v>3595</v>
      </c>
      <c r="U102" s="178">
        <v>41059420</v>
      </c>
      <c r="V102" s="178">
        <v>1609</v>
      </c>
      <c r="W102" s="178">
        <v>68649788</v>
      </c>
      <c r="X102" s="178">
        <f t="shared" si="9"/>
        <v>-112</v>
      </c>
      <c r="Y102" s="183">
        <f t="shared" si="10"/>
        <v>-0.22672064777327935</v>
      </c>
      <c r="Z102" s="178">
        <f t="shared" si="11"/>
        <v>-413613</v>
      </c>
      <c r="AA102" s="379">
        <f t="shared" si="12"/>
        <v>-1.9284614573702889E-2</v>
      </c>
    </row>
    <row r="103" spans="1:27" x14ac:dyDescent="0.35">
      <c r="A103" s="181" t="s">
        <v>69</v>
      </c>
      <c r="B103" s="178">
        <v>0</v>
      </c>
      <c r="C103" s="178">
        <v>0</v>
      </c>
      <c r="D103" s="178">
        <v>11</v>
      </c>
      <c r="E103" s="178">
        <v>0</v>
      </c>
      <c r="F103" s="178">
        <v>0</v>
      </c>
      <c r="G103" s="178">
        <v>0</v>
      </c>
      <c r="H103" s="178">
        <v>0</v>
      </c>
      <c r="I103" s="178">
        <v>0</v>
      </c>
      <c r="J103" s="178">
        <v>0</v>
      </c>
      <c r="K103" s="178">
        <v>0</v>
      </c>
      <c r="L103" s="178">
        <v>0</v>
      </c>
      <c r="M103" s="178">
        <v>0</v>
      </c>
      <c r="N103" s="178">
        <v>11</v>
      </c>
      <c r="O103" s="178">
        <v>4</v>
      </c>
      <c r="P103" s="178">
        <v>0</v>
      </c>
      <c r="Q103" s="178">
        <v>760035</v>
      </c>
      <c r="R103" s="178">
        <v>736592</v>
      </c>
      <c r="S103" s="178">
        <v>0</v>
      </c>
      <c r="T103" s="178">
        <v>10029</v>
      </c>
      <c r="U103" s="178">
        <v>26236677</v>
      </c>
      <c r="V103" s="178">
        <v>2725</v>
      </c>
      <c r="W103" s="178">
        <v>42903508</v>
      </c>
      <c r="X103" s="178">
        <f t="shared" si="9"/>
        <v>11</v>
      </c>
      <c r="Y103" s="183"/>
      <c r="Z103" s="178">
        <f t="shared" si="11"/>
        <v>760035</v>
      </c>
      <c r="AA103" s="379"/>
    </row>
    <row r="104" spans="1:27" x14ac:dyDescent="0.35">
      <c r="A104" s="181" t="s">
        <v>70</v>
      </c>
      <c r="B104" s="178">
        <v>677</v>
      </c>
      <c r="C104" s="178">
        <v>20404071</v>
      </c>
      <c r="D104" s="178">
        <v>379</v>
      </c>
      <c r="E104" s="178">
        <v>223</v>
      </c>
      <c r="F104" s="178">
        <v>2938435</v>
      </c>
      <c r="G104" s="178">
        <v>68</v>
      </c>
      <c r="H104" s="178">
        <v>231263</v>
      </c>
      <c r="I104" s="178">
        <v>98</v>
      </c>
      <c r="J104" s="178">
        <v>2751342</v>
      </c>
      <c r="K104" s="178">
        <v>55</v>
      </c>
      <c r="L104" s="178">
        <v>264595</v>
      </c>
      <c r="M104" s="178">
        <v>587692</v>
      </c>
      <c r="N104" s="178">
        <v>617</v>
      </c>
      <c r="O104" s="178">
        <v>436</v>
      </c>
      <c r="P104" s="178">
        <v>87</v>
      </c>
      <c r="Q104" s="178">
        <v>18742125</v>
      </c>
      <c r="R104" s="178">
        <v>17339750</v>
      </c>
      <c r="S104" s="178">
        <v>1395956</v>
      </c>
      <c r="T104" s="178">
        <v>3717</v>
      </c>
      <c r="U104" s="178">
        <v>42355480</v>
      </c>
      <c r="V104" s="178">
        <v>2089</v>
      </c>
      <c r="W104" s="178">
        <v>62449977</v>
      </c>
      <c r="X104" s="178">
        <f t="shared" si="9"/>
        <v>-60</v>
      </c>
      <c r="Y104" s="183">
        <f t="shared" si="10"/>
        <v>-8.8626292466765136E-2</v>
      </c>
      <c r="Z104" s="178">
        <f t="shared" si="11"/>
        <v>-1661946</v>
      </c>
      <c r="AA104" s="379">
        <f t="shared" si="12"/>
        <v>-8.1451686773683543E-2</v>
      </c>
    </row>
    <row r="105" spans="1:27" x14ac:dyDescent="0.35">
      <c r="A105" s="181" t="s">
        <v>70</v>
      </c>
      <c r="B105" s="178">
        <v>0</v>
      </c>
      <c r="C105" s="178">
        <v>0</v>
      </c>
      <c r="D105" s="178">
        <v>32</v>
      </c>
      <c r="E105" s="178">
        <v>2</v>
      </c>
      <c r="F105" s="178">
        <v>7030</v>
      </c>
      <c r="G105" s="178">
        <v>2</v>
      </c>
      <c r="H105" s="178">
        <v>1800</v>
      </c>
      <c r="I105" s="178">
        <v>0</v>
      </c>
      <c r="J105" s="178">
        <v>0</v>
      </c>
      <c r="K105" s="178">
        <v>0</v>
      </c>
      <c r="L105" s="178">
        <v>0</v>
      </c>
      <c r="M105" s="178">
        <v>0</v>
      </c>
      <c r="N105" s="178">
        <v>28</v>
      </c>
      <c r="O105" s="178">
        <v>17</v>
      </c>
      <c r="P105" s="178">
        <v>1</v>
      </c>
      <c r="Q105" s="178">
        <v>196086</v>
      </c>
      <c r="R105" s="178">
        <v>133867</v>
      </c>
      <c r="S105" s="178">
        <v>3233</v>
      </c>
      <c r="T105" s="178">
        <v>8584</v>
      </c>
      <c r="U105" s="178">
        <v>22782972</v>
      </c>
      <c r="V105" s="178">
        <v>2804</v>
      </c>
      <c r="W105" s="178">
        <v>40429745</v>
      </c>
      <c r="X105" s="178">
        <f t="shared" si="9"/>
        <v>28</v>
      </c>
      <c r="Y105" s="183"/>
      <c r="Z105" s="178">
        <f t="shared" si="11"/>
        <v>196086</v>
      </c>
      <c r="AA105" s="379"/>
    </row>
    <row r="106" spans="1:27" x14ac:dyDescent="0.35">
      <c r="A106" s="181" t="s">
        <v>238</v>
      </c>
      <c r="B106" s="378">
        <f>SUM(B88:B105)</f>
        <v>8471</v>
      </c>
      <c r="C106" s="378">
        <f t="shared" ref="C106:W106" si="15">SUM(C88:C105)</f>
        <v>240936642</v>
      </c>
      <c r="D106" s="378">
        <f t="shared" si="15"/>
        <v>3850</v>
      </c>
      <c r="E106" s="378">
        <f t="shared" si="15"/>
        <v>2149</v>
      </c>
      <c r="F106" s="378">
        <f t="shared" si="15"/>
        <v>32148558</v>
      </c>
      <c r="G106" s="378">
        <f t="shared" si="15"/>
        <v>630</v>
      </c>
      <c r="H106" s="378">
        <f t="shared" si="15"/>
        <v>2931255</v>
      </c>
      <c r="I106" s="378">
        <f t="shared" si="15"/>
        <v>991</v>
      </c>
      <c r="J106" s="378">
        <f t="shared" si="15"/>
        <v>13694068</v>
      </c>
      <c r="K106" s="378">
        <f t="shared" si="15"/>
        <v>730</v>
      </c>
      <c r="L106" s="378">
        <f t="shared" si="15"/>
        <v>13006624</v>
      </c>
      <c r="M106" s="378">
        <f t="shared" si="15"/>
        <v>5459338</v>
      </c>
      <c r="N106" s="378">
        <f t="shared" si="15"/>
        <v>7837</v>
      </c>
      <c r="O106" s="378">
        <f t="shared" si="15"/>
        <v>4520</v>
      </c>
      <c r="P106" s="378">
        <f t="shared" si="15"/>
        <v>845</v>
      </c>
      <c r="Q106" s="378">
        <f t="shared" si="15"/>
        <v>231807363</v>
      </c>
      <c r="R106" s="378">
        <f t="shared" si="15"/>
        <v>196146648</v>
      </c>
      <c r="S106" s="378">
        <f t="shared" si="15"/>
        <v>9162384</v>
      </c>
      <c r="T106" s="378">
        <f t="shared" si="15"/>
        <v>172338</v>
      </c>
      <c r="U106" s="378">
        <f t="shared" si="15"/>
        <v>835356727</v>
      </c>
      <c r="V106" s="378">
        <f t="shared" si="15"/>
        <v>62854</v>
      </c>
      <c r="W106" s="378">
        <f t="shared" si="15"/>
        <v>1261510332</v>
      </c>
      <c r="X106" s="178">
        <f t="shared" si="9"/>
        <v>-634</v>
      </c>
      <c r="Y106" s="183">
        <f t="shared" si="10"/>
        <v>-7.4843583992444812E-2</v>
      </c>
      <c r="Z106" s="178">
        <f t="shared" si="11"/>
        <v>-9129279</v>
      </c>
      <c r="AA106" s="379">
        <f t="shared" si="12"/>
        <v>-3.7890787072561591E-2</v>
      </c>
    </row>
    <row r="107" spans="1:27" x14ac:dyDescent="0.35">
      <c r="A107" s="181" t="s">
        <v>71</v>
      </c>
      <c r="B107" s="178">
        <v>670</v>
      </c>
      <c r="C107" s="178">
        <v>20772559</v>
      </c>
      <c r="D107" s="178">
        <v>251</v>
      </c>
      <c r="E107" s="178">
        <v>152</v>
      </c>
      <c r="F107" s="178">
        <v>1136815</v>
      </c>
      <c r="G107" s="178">
        <v>57</v>
      </c>
      <c r="H107" s="178">
        <v>216518</v>
      </c>
      <c r="I107" s="178">
        <v>82</v>
      </c>
      <c r="J107" s="178">
        <v>858762</v>
      </c>
      <c r="K107" s="178">
        <v>78</v>
      </c>
      <c r="L107" s="178">
        <v>2493615</v>
      </c>
      <c r="M107" s="178">
        <v>874228</v>
      </c>
      <c r="N107" s="178">
        <v>554</v>
      </c>
      <c r="O107" s="178">
        <v>335</v>
      </c>
      <c r="P107" s="178">
        <v>73</v>
      </c>
      <c r="Q107" s="178">
        <v>17451985</v>
      </c>
      <c r="R107" s="178">
        <v>15270809</v>
      </c>
      <c r="S107" s="178">
        <v>994566</v>
      </c>
      <c r="T107" s="178">
        <v>3927</v>
      </c>
      <c r="U107" s="178">
        <v>47034542</v>
      </c>
      <c r="V107" s="178">
        <v>1908</v>
      </c>
      <c r="W107" s="178">
        <v>70566547</v>
      </c>
      <c r="X107" s="178">
        <f t="shared" si="9"/>
        <v>-116</v>
      </c>
      <c r="Y107" s="183">
        <f t="shared" si="10"/>
        <v>-0.17313432835820897</v>
      </c>
      <c r="Z107" s="178">
        <f t="shared" si="11"/>
        <v>-3320574</v>
      </c>
      <c r="AA107" s="379">
        <f t="shared" si="12"/>
        <v>-0.15985387260183015</v>
      </c>
    </row>
    <row r="108" spans="1:27" x14ac:dyDescent="0.35">
      <c r="A108" s="181" t="s">
        <v>71</v>
      </c>
      <c r="B108" s="178">
        <v>0</v>
      </c>
      <c r="C108" s="178">
        <v>0</v>
      </c>
      <c r="D108" s="178">
        <v>16</v>
      </c>
      <c r="E108" s="178">
        <v>0</v>
      </c>
      <c r="F108" s="178">
        <v>0</v>
      </c>
      <c r="G108" s="178">
        <v>2</v>
      </c>
      <c r="H108" s="178">
        <v>0</v>
      </c>
      <c r="I108" s="178">
        <v>0</v>
      </c>
      <c r="J108" s="178">
        <v>0</v>
      </c>
      <c r="K108" s="178">
        <v>0</v>
      </c>
      <c r="L108" s="178">
        <v>0</v>
      </c>
      <c r="M108" s="178">
        <v>0</v>
      </c>
      <c r="N108" s="178">
        <v>14</v>
      </c>
      <c r="O108" s="178">
        <v>7</v>
      </c>
      <c r="P108" s="178">
        <v>0</v>
      </c>
      <c r="Q108" s="178">
        <v>231833</v>
      </c>
      <c r="R108" s="178">
        <v>145128</v>
      </c>
      <c r="S108" s="178">
        <v>0</v>
      </c>
      <c r="T108" s="178">
        <v>9121</v>
      </c>
      <c r="U108" s="178">
        <v>25709577</v>
      </c>
      <c r="V108" s="178">
        <v>2713</v>
      </c>
      <c r="W108" s="178">
        <v>37178209</v>
      </c>
      <c r="X108" s="178">
        <f t="shared" si="9"/>
        <v>14</v>
      </c>
      <c r="Y108" s="183"/>
      <c r="Z108" s="178">
        <f t="shared" si="11"/>
        <v>231833</v>
      </c>
      <c r="AA108" s="379"/>
    </row>
    <row r="109" spans="1:27" x14ac:dyDescent="0.35">
      <c r="A109" s="181" t="s">
        <v>72</v>
      </c>
      <c r="B109" s="178">
        <v>785</v>
      </c>
      <c r="C109" s="178">
        <v>29899779</v>
      </c>
      <c r="D109" s="178">
        <v>321</v>
      </c>
      <c r="E109" s="178">
        <v>178</v>
      </c>
      <c r="F109" s="178">
        <v>3713582</v>
      </c>
      <c r="G109" s="178">
        <v>53</v>
      </c>
      <c r="H109" s="178">
        <v>188108</v>
      </c>
      <c r="I109" s="178">
        <v>134</v>
      </c>
      <c r="J109" s="178">
        <v>1332137</v>
      </c>
      <c r="K109" s="178">
        <v>89</v>
      </c>
      <c r="L109" s="178">
        <v>1333406</v>
      </c>
      <c r="M109" s="178">
        <v>849231</v>
      </c>
      <c r="N109" s="178">
        <v>658</v>
      </c>
      <c r="O109" s="178">
        <v>419</v>
      </c>
      <c r="P109" s="178">
        <v>98</v>
      </c>
      <c r="Q109" s="178">
        <v>23678149</v>
      </c>
      <c r="R109" s="178">
        <v>20443400</v>
      </c>
      <c r="S109" s="178">
        <v>1148553</v>
      </c>
      <c r="T109" s="178">
        <v>5150</v>
      </c>
      <c r="U109" s="178">
        <v>57602033</v>
      </c>
      <c r="V109" s="178">
        <v>2277</v>
      </c>
      <c r="W109" s="178">
        <v>71447150</v>
      </c>
      <c r="X109" s="178">
        <f t="shared" si="9"/>
        <v>-127</v>
      </c>
      <c r="Y109" s="183">
        <f t="shared" si="10"/>
        <v>-0.16178343949044585</v>
      </c>
      <c r="Z109" s="178">
        <f t="shared" si="11"/>
        <v>-6221630</v>
      </c>
      <c r="AA109" s="379">
        <f t="shared" si="12"/>
        <v>-0.2080828089063802</v>
      </c>
    </row>
    <row r="110" spans="1:27" x14ac:dyDescent="0.35">
      <c r="A110" s="181" t="s">
        <v>72</v>
      </c>
      <c r="B110" s="178">
        <v>0</v>
      </c>
      <c r="C110" s="178">
        <v>0</v>
      </c>
      <c r="D110" s="178">
        <v>30</v>
      </c>
      <c r="E110" s="178">
        <v>1</v>
      </c>
      <c r="F110" s="178">
        <v>6703</v>
      </c>
      <c r="G110" s="178">
        <v>0</v>
      </c>
      <c r="H110" s="178">
        <v>0</v>
      </c>
      <c r="I110" s="178">
        <v>0</v>
      </c>
      <c r="J110" s="178">
        <v>0</v>
      </c>
      <c r="K110" s="178">
        <v>0</v>
      </c>
      <c r="L110" s="178">
        <v>0</v>
      </c>
      <c r="M110" s="178">
        <v>0</v>
      </c>
      <c r="N110" s="178">
        <v>29</v>
      </c>
      <c r="O110" s="178">
        <v>14</v>
      </c>
      <c r="P110" s="178">
        <v>0</v>
      </c>
      <c r="Q110" s="178">
        <v>474456</v>
      </c>
      <c r="R110" s="178">
        <v>140463</v>
      </c>
      <c r="S110" s="178">
        <v>0</v>
      </c>
      <c r="T110" s="178">
        <v>11658</v>
      </c>
      <c r="U110" s="178">
        <v>37566289</v>
      </c>
      <c r="V110" s="178">
        <v>3594</v>
      </c>
      <c r="W110" s="178">
        <v>44825878</v>
      </c>
      <c r="X110" s="178">
        <f t="shared" si="9"/>
        <v>29</v>
      </c>
      <c r="Y110" s="183"/>
      <c r="Z110" s="178">
        <f t="shared" si="11"/>
        <v>474456</v>
      </c>
      <c r="AA110" s="379"/>
    </row>
    <row r="111" spans="1:27" x14ac:dyDescent="0.35">
      <c r="A111" s="181" t="s">
        <v>73</v>
      </c>
      <c r="B111" s="178">
        <v>582</v>
      </c>
      <c r="C111" s="178">
        <v>22397207</v>
      </c>
      <c r="D111" s="178">
        <v>233</v>
      </c>
      <c r="E111" s="178">
        <v>175</v>
      </c>
      <c r="F111" s="178">
        <v>3329148</v>
      </c>
      <c r="G111" s="178">
        <v>44</v>
      </c>
      <c r="H111" s="178">
        <v>247098</v>
      </c>
      <c r="I111" s="178">
        <v>71</v>
      </c>
      <c r="J111" s="178">
        <v>1642455</v>
      </c>
      <c r="K111" s="178">
        <v>52</v>
      </c>
      <c r="L111" s="178">
        <v>390005</v>
      </c>
      <c r="M111" s="178">
        <v>145459</v>
      </c>
      <c r="N111" s="178">
        <v>475</v>
      </c>
      <c r="O111" s="178">
        <v>275</v>
      </c>
      <c r="P111" s="178">
        <v>68</v>
      </c>
      <c r="Q111" s="178">
        <v>19556699</v>
      </c>
      <c r="R111" s="178">
        <v>17517229</v>
      </c>
      <c r="S111" s="178">
        <v>1719715</v>
      </c>
      <c r="T111" s="178">
        <v>3800</v>
      </c>
      <c r="U111" s="178">
        <v>42729954</v>
      </c>
      <c r="V111" s="178">
        <v>1833</v>
      </c>
      <c r="W111" s="178">
        <v>68654267</v>
      </c>
      <c r="X111" s="178">
        <f t="shared" si="9"/>
        <v>-107</v>
      </c>
      <c r="Y111" s="183">
        <f t="shared" si="10"/>
        <v>-0.18384879725085912</v>
      </c>
      <c r="Z111" s="178">
        <f t="shared" si="11"/>
        <v>-2840508</v>
      </c>
      <c r="AA111" s="379">
        <f t="shared" si="12"/>
        <v>-0.1268242062503597</v>
      </c>
    </row>
    <row r="112" spans="1:27" x14ac:dyDescent="0.35">
      <c r="A112" s="181" t="s">
        <v>73</v>
      </c>
      <c r="B112" s="178">
        <v>0</v>
      </c>
      <c r="C112" s="178">
        <v>0</v>
      </c>
      <c r="D112" s="178">
        <v>18</v>
      </c>
      <c r="E112" s="178">
        <v>1</v>
      </c>
      <c r="F112" s="178">
        <v>1113</v>
      </c>
      <c r="G112" s="178">
        <v>2</v>
      </c>
      <c r="H112" s="178">
        <v>0</v>
      </c>
      <c r="I112" s="178">
        <v>0</v>
      </c>
      <c r="J112" s="178">
        <v>0</v>
      </c>
      <c r="K112" s="178">
        <v>0</v>
      </c>
      <c r="L112" s="178">
        <v>0</v>
      </c>
      <c r="M112" s="178">
        <v>0</v>
      </c>
      <c r="N112" s="178">
        <v>15</v>
      </c>
      <c r="O112" s="178">
        <v>4</v>
      </c>
      <c r="P112" s="178">
        <v>0</v>
      </c>
      <c r="Q112" s="178">
        <v>106514</v>
      </c>
      <c r="R112" s="178">
        <v>63383</v>
      </c>
      <c r="S112" s="178">
        <v>0</v>
      </c>
      <c r="T112" s="178">
        <v>8529</v>
      </c>
      <c r="U112" s="178">
        <v>29419743</v>
      </c>
      <c r="V112" s="178">
        <v>2777</v>
      </c>
      <c r="W112" s="178">
        <v>36259253</v>
      </c>
      <c r="X112" s="178">
        <f t="shared" si="9"/>
        <v>15</v>
      </c>
      <c r="Y112" s="183"/>
      <c r="Z112" s="178">
        <f t="shared" si="11"/>
        <v>106514</v>
      </c>
      <c r="AA112" s="379"/>
    </row>
    <row r="113" spans="1:27 16374:16374" x14ac:dyDescent="0.35">
      <c r="A113" s="181" t="s">
        <v>74</v>
      </c>
      <c r="B113" s="178">
        <v>449</v>
      </c>
      <c r="C113" s="178">
        <v>17790411</v>
      </c>
      <c r="D113" s="178">
        <v>183</v>
      </c>
      <c r="E113" s="178">
        <v>124</v>
      </c>
      <c r="F113" s="178">
        <v>2086547</v>
      </c>
      <c r="G113" s="178">
        <v>15</v>
      </c>
      <c r="H113" s="178">
        <v>62218</v>
      </c>
      <c r="I113" s="178">
        <v>56</v>
      </c>
      <c r="J113" s="178">
        <v>1756680</v>
      </c>
      <c r="K113" s="178">
        <v>53</v>
      </c>
      <c r="L113" s="178">
        <v>711940</v>
      </c>
      <c r="M113" s="178">
        <v>195241</v>
      </c>
      <c r="N113" s="178">
        <v>384</v>
      </c>
      <c r="O113" s="178">
        <v>252</v>
      </c>
      <c r="P113" s="178">
        <v>53</v>
      </c>
      <c r="Q113" s="178">
        <v>15349353</v>
      </c>
      <c r="R113" s="178">
        <v>13056603</v>
      </c>
      <c r="S113" s="178">
        <v>918569</v>
      </c>
      <c r="T113" s="178">
        <v>2537</v>
      </c>
      <c r="U113" s="178">
        <v>26866141</v>
      </c>
      <c r="V113" s="178">
        <v>1315</v>
      </c>
      <c r="W113" s="178">
        <v>39681678</v>
      </c>
      <c r="X113" s="178">
        <f t="shared" si="9"/>
        <v>-65</v>
      </c>
      <c r="Y113" s="183">
        <f t="shared" si="10"/>
        <v>-0.1447661469933185</v>
      </c>
      <c r="Z113" s="178">
        <f t="shared" si="11"/>
        <v>-2441058</v>
      </c>
      <c r="AA113" s="379">
        <f t="shared" si="12"/>
        <v>-0.13721200707504733</v>
      </c>
    </row>
    <row r="114" spans="1:27 16374:16374" x14ac:dyDescent="0.35">
      <c r="A114" s="181" t="s">
        <v>74</v>
      </c>
      <c r="B114" s="178">
        <v>0</v>
      </c>
      <c r="C114" s="178">
        <v>0</v>
      </c>
      <c r="D114" s="178">
        <v>7</v>
      </c>
      <c r="E114" s="178">
        <v>0</v>
      </c>
      <c r="F114" s="178">
        <v>0</v>
      </c>
      <c r="G114" s="178">
        <v>0</v>
      </c>
      <c r="H114" s="178">
        <v>0</v>
      </c>
      <c r="I114" s="178">
        <v>0</v>
      </c>
      <c r="J114" s="178">
        <v>0</v>
      </c>
      <c r="K114" s="178">
        <v>0</v>
      </c>
      <c r="L114" s="178">
        <v>0</v>
      </c>
      <c r="M114" s="178">
        <v>0</v>
      </c>
      <c r="N114" s="178">
        <v>7</v>
      </c>
      <c r="O114" s="178">
        <v>4</v>
      </c>
      <c r="P114" s="178">
        <v>0</v>
      </c>
      <c r="Q114" s="178">
        <v>33091</v>
      </c>
      <c r="R114" s="178">
        <v>25576</v>
      </c>
      <c r="S114" s="178">
        <v>0</v>
      </c>
      <c r="T114" s="178">
        <v>5541</v>
      </c>
      <c r="U114" s="178">
        <v>13636715</v>
      </c>
      <c r="V114" s="178">
        <v>1668</v>
      </c>
      <c r="W114" s="178">
        <v>21902639</v>
      </c>
      <c r="X114" s="178">
        <f t="shared" si="9"/>
        <v>7</v>
      </c>
      <c r="Y114" s="183"/>
      <c r="Z114" s="178">
        <f t="shared" si="11"/>
        <v>33091</v>
      </c>
      <c r="AA114" s="379"/>
    </row>
    <row r="115" spans="1:27 16374:16374" x14ac:dyDescent="0.35">
      <c r="A115" s="181" t="s">
        <v>75</v>
      </c>
      <c r="B115" s="178">
        <v>368</v>
      </c>
      <c r="C115" s="178">
        <v>15903938</v>
      </c>
      <c r="D115" s="178">
        <v>114</v>
      </c>
      <c r="E115" s="178">
        <v>104</v>
      </c>
      <c r="F115" s="178">
        <v>1709220</v>
      </c>
      <c r="G115" s="178">
        <v>25</v>
      </c>
      <c r="H115" s="178">
        <v>190908</v>
      </c>
      <c r="I115" s="178">
        <v>51</v>
      </c>
      <c r="J115" s="178">
        <v>541987</v>
      </c>
      <c r="K115" s="178">
        <v>26</v>
      </c>
      <c r="L115" s="178">
        <v>260709</v>
      </c>
      <c r="M115" s="178">
        <v>130686</v>
      </c>
      <c r="N115" s="178">
        <v>276</v>
      </c>
      <c r="O115" s="178">
        <v>194</v>
      </c>
      <c r="P115" s="178">
        <v>37</v>
      </c>
      <c r="Q115" s="178">
        <v>14184370</v>
      </c>
      <c r="R115" s="178">
        <v>13427780</v>
      </c>
      <c r="S115" s="178">
        <v>196958</v>
      </c>
      <c r="T115" s="178">
        <v>1642</v>
      </c>
      <c r="U115" s="178">
        <v>22320911</v>
      </c>
      <c r="V115" s="178">
        <v>914</v>
      </c>
      <c r="W115" s="178">
        <v>43113696</v>
      </c>
      <c r="X115" s="178">
        <f t="shared" si="9"/>
        <v>-92</v>
      </c>
      <c r="Y115" s="183">
        <f t="shared" si="10"/>
        <v>-0.25</v>
      </c>
      <c r="Z115" s="178">
        <f t="shared" si="11"/>
        <v>-1719568</v>
      </c>
      <c r="AA115" s="379">
        <f t="shared" si="12"/>
        <v>-0.10812215188464643</v>
      </c>
    </row>
    <row r="116" spans="1:27 16374:16374" x14ac:dyDescent="0.35">
      <c r="A116" s="181" t="s">
        <v>75</v>
      </c>
      <c r="B116" s="178">
        <v>0</v>
      </c>
      <c r="C116" s="178">
        <v>0</v>
      </c>
      <c r="D116" s="178">
        <v>7</v>
      </c>
      <c r="E116" s="178">
        <v>0</v>
      </c>
      <c r="F116" s="178">
        <v>0</v>
      </c>
      <c r="G116" s="178">
        <v>0</v>
      </c>
      <c r="H116" s="178">
        <v>0</v>
      </c>
      <c r="I116" s="178">
        <v>0</v>
      </c>
      <c r="J116" s="178">
        <v>0</v>
      </c>
      <c r="K116" s="178">
        <v>0</v>
      </c>
      <c r="L116" s="178">
        <v>0</v>
      </c>
      <c r="M116" s="178">
        <v>0</v>
      </c>
      <c r="N116" s="178">
        <v>7</v>
      </c>
      <c r="O116" s="178">
        <v>1</v>
      </c>
      <c r="P116" s="178">
        <v>0</v>
      </c>
      <c r="Q116" s="178">
        <v>21655</v>
      </c>
      <c r="R116" s="178">
        <v>3630</v>
      </c>
      <c r="S116" s="178">
        <v>0</v>
      </c>
      <c r="T116" s="178">
        <v>3838</v>
      </c>
      <c r="U116" s="178">
        <v>10629296</v>
      </c>
      <c r="V116" s="178">
        <v>1220</v>
      </c>
      <c r="W116" s="178">
        <v>15613253</v>
      </c>
      <c r="X116" s="178">
        <f t="shared" si="9"/>
        <v>7</v>
      </c>
      <c r="Y116" s="183"/>
      <c r="Z116" s="178">
        <f t="shared" si="11"/>
        <v>21655</v>
      </c>
      <c r="AA116" s="379"/>
    </row>
    <row r="117" spans="1:27 16374:16374" x14ac:dyDescent="0.35">
      <c r="A117" s="181" t="s">
        <v>239</v>
      </c>
      <c r="B117" s="378">
        <f>SUM(B107:B116)</f>
        <v>2854</v>
      </c>
      <c r="C117" s="378">
        <f t="shared" ref="C117:W117" si="16">SUM(C107:C116)</f>
        <v>106763894</v>
      </c>
      <c r="D117" s="378">
        <f t="shared" si="16"/>
        <v>1180</v>
      </c>
      <c r="E117" s="378">
        <f t="shared" si="16"/>
        <v>735</v>
      </c>
      <c r="F117" s="378">
        <f t="shared" si="16"/>
        <v>11983128</v>
      </c>
      <c r="G117" s="378">
        <f t="shared" si="16"/>
        <v>198</v>
      </c>
      <c r="H117" s="378">
        <f t="shared" si="16"/>
        <v>904850</v>
      </c>
      <c r="I117" s="378">
        <f t="shared" si="16"/>
        <v>394</v>
      </c>
      <c r="J117" s="378">
        <f t="shared" si="16"/>
        <v>6132021</v>
      </c>
      <c r="K117" s="378">
        <f t="shared" si="16"/>
        <v>298</v>
      </c>
      <c r="L117" s="378">
        <f t="shared" si="16"/>
        <v>5189675</v>
      </c>
      <c r="M117" s="378">
        <f t="shared" si="16"/>
        <v>2194845</v>
      </c>
      <c r="N117" s="378">
        <f t="shared" si="16"/>
        <v>2419</v>
      </c>
      <c r="O117" s="378">
        <f t="shared" si="16"/>
        <v>1505</v>
      </c>
      <c r="P117" s="378">
        <f t="shared" si="16"/>
        <v>329</v>
      </c>
      <c r="Q117" s="378">
        <f t="shared" si="16"/>
        <v>91088105</v>
      </c>
      <c r="R117" s="378">
        <f t="shared" si="16"/>
        <v>80094001</v>
      </c>
      <c r="S117" s="378">
        <f t="shared" si="16"/>
        <v>4978361</v>
      </c>
      <c r="T117" s="378">
        <f t="shared" si="16"/>
        <v>55743</v>
      </c>
      <c r="U117" s="378">
        <f t="shared" si="16"/>
        <v>313515201</v>
      </c>
      <c r="V117" s="378">
        <f t="shared" si="16"/>
        <v>20219</v>
      </c>
      <c r="W117" s="378">
        <f t="shared" si="16"/>
        <v>449242570</v>
      </c>
      <c r="X117" s="178">
        <f t="shared" si="9"/>
        <v>-435</v>
      </c>
      <c r="Y117" s="183">
        <f t="shared" si="10"/>
        <v>-0.15241765942536792</v>
      </c>
      <c r="Z117" s="178">
        <f t="shared" si="11"/>
        <v>-15675789</v>
      </c>
      <c r="AA117" s="379">
        <f t="shared" si="12"/>
        <v>-0.14682668843082849</v>
      </c>
    </row>
    <row r="118" spans="1:27 16374:16374" x14ac:dyDescent="0.35">
      <c r="A118" s="181" t="s">
        <v>76</v>
      </c>
      <c r="B118" s="178">
        <v>481</v>
      </c>
      <c r="C118" s="178">
        <v>11833764</v>
      </c>
      <c r="D118" s="178">
        <v>174</v>
      </c>
      <c r="E118" s="178">
        <v>105</v>
      </c>
      <c r="F118" s="178">
        <v>1552036</v>
      </c>
      <c r="G118" s="178">
        <v>40</v>
      </c>
      <c r="H118" s="178">
        <v>111340</v>
      </c>
      <c r="I118" s="178">
        <v>74</v>
      </c>
      <c r="J118" s="178">
        <v>1239282</v>
      </c>
      <c r="K118" s="178">
        <v>47</v>
      </c>
      <c r="L118" s="178">
        <v>446625</v>
      </c>
      <c r="M118" s="178">
        <v>187839</v>
      </c>
      <c r="N118" s="178">
        <v>411</v>
      </c>
      <c r="O118" s="178">
        <v>221</v>
      </c>
      <c r="P118" s="178">
        <v>69</v>
      </c>
      <c r="Q118" s="178">
        <v>14104802</v>
      </c>
      <c r="R118" s="178">
        <v>11987678</v>
      </c>
      <c r="S118" s="178">
        <v>397679</v>
      </c>
      <c r="T118" s="178">
        <v>2513</v>
      </c>
      <c r="U118" s="178">
        <v>23653537</v>
      </c>
      <c r="V118" s="178">
        <v>1226</v>
      </c>
      <c r="W118" s="178">
        <v>40573318</v>
      </c>
      <c r="X118" s="178">
        <f t="shared" si="9"/>
        <v>-70</v>
      </c>
      <c r="Y118" s="183">
        <f t="shared" si="10"/>
        <v>-0.14553014553014554</v>
      </c>
      <c r="Z118" s="178">
        <f t="shared" si="11"/>
        <v>2271038</v>
      </c>
      <c r="AA118" s="379">
        <f t="shared" si="12"/>
        <v>0.19191171971994708</v>
      </c>
      <c r="XET118" s="33">
        <f>SUM(B118:XES118)</f>
        <v>108364229.04638156</v>
      </c>
    </row>
    <row r="119" spans="1:27 16374:16374" x14ac:dyDescent="0.35">
      <c r="A119" s="181" t="s">
        <v>76</v>
      </c>
      <c r="B119" s="178">
        <v>0</v>
      </c>
      <c r="C119" s="178">
        <v>0</v>
      </c>
      <c r="D119" s="178">
        <v>49</v>
      </c>
      <c r="E119" s="178">
        <v>0</v>
      </c>
      <c r="F119" s="178">
        <v>0</v>
      </c>
      <c r="G119" s="178">
        <v>9</v>
      </c>
      <c r="H119" s="178">
        <v>7100</v>
      </c>
      <c r="I119" s="178">
        <v>0</v>
      </c>
      <c r="J119" s="178">
        <v>0</v>
      </c>
      <c r="K119" s="178">
        <v>0</v>
      </c>
      <c r="L119" s="178">
        <v>0</v>
      </c>
      <c r="M119" s="178">
        <v>0</v>
      </c>
      <c r="N119" s="178">
        <v>40</v>
      </c>
      <c r="O119" s="178">
        <v>4</v>
      </c>
      <c r="P119" s="178">
        <v>0</v>
      </c>
      <c r="Q119" s="178">
        <v>272036</v>
      </c>
      <c r="R119" s="178">
        <v>22168</v>
      </c>
      <c r="S119" s="178">
        <v>0</v>
      </c>
      <c r="T119" s="178">
        <v>4539</v>
      </c>
      <c r="U119" s="178">
        <v>18540561</v>
      </c>
      <c r="V119" s="178">
        <v>1834</v>
      </c>
      <c r="W119" s="178">
        <v>14779399</v>
      </c>
      <c r="X119" s="178">
        <f t="shared" si="9"/>
        <v>40</v>
      </c>
      <c r="Y119" s="183"/>
      <c r="Z119" s="178">
        <f t="shared" si="11"/>
        <v>272036</v>
      </c>
      <c r="AA119" s="379"/>
    </row>
    <row r="120" spans="1:27 16374:16374" x14ac:dyDescent="0.35">
      <c r="A120" s="181" t="s">
        <v>77</v>
      </c>
      <c r="B120" s="178">
        <v>792</v>
      </c>
      <c r="C120" s="178">
        <v>21810787</v>
      </c>
      <c r="D120" s="178">
        <v>340</v>
      </c>
      <c r="E120" s="178">
        <v>170</v>
      </c>
      <c r="F120" s="178">
        <v>2795577</v>
      </c>
      <c r="G120" s="178">
        <v>57</v>
      </c>
      <c r="H120" s="178">
        <v>170307</v>
      </c>
      <c r="I120" s="178">
        <v>119</v>
      </c>
      <c r="J120" s="178">
        <v>2271425</v>
      </c>
      <c r="K120" s="178">
        <v>91</v>
      </c>
      <c r="L120" s="178">
        <v>1359571</v>
      </c>
      <c r="M120" s="178">
        <v>428980</v>
      </c>
      <c r="N120" s="178">
        <v>694</v>
      </c>
      <c r="O120" s="178">
        <v>380</v>
      </c>
      <c r="P120" s="178">
        <v>109</v>
      </c>
      <c r="Q120" s="178">
        <v>18902934</v>
      </c>
      <c r="R120" s="178">
        <v>16102912</v>
      </c>
      <c r="S120" s="178">
        <v>2380008</v>
      </c>
      <c r="T120" s="178">
        <v>5082</v>
      </c>
      <c r="U120" s="178">
        <v>53031079</v>
      </c>
      <c r="V120" s="178">
        <v>2401</v>
      </c>
      <c r="W120" s="178">
        <v>76614061</v>
      </c>
      <c r="X120" s="178">
        <f t="shared" si="9"/>
        <v>-98</v>
      </c>
      <c r="Y120" s="183">
        <f t="shared" si="10"/>
        <v>-0.12373737373737374</v>
      </c>
      <c r="Z120" s="178">
        <f t="shared" si="11"/>
        <v>-2907853</v>
      </c>
      <c r="AA120" s="379">
        <f t="shared" si="12"/>
        <v>-0.13332178247396576</v>
      </c>
    </row>
    <row r="121" spans="1:27 16374:16374" x14ac:dyDescent="0.35">
      <c r="A121" s="181" t="s">
        <v>77</v>
      </c>
      <c r="B121" s="178">
        <v>0</v>
      </c>
      <c r="C121" s="178">
        <v>0</v>
      </c>
      <c r="D121" s="178">
        <v>39</v>
      </c>
      <c r="E121" s="178">
        <v>1</v>
      </c>
      <c r="F121" s="178">
        <v>240</v>
      </c>
      <c r="G121" s="178">
        <v>3</v>
      </c>
      <c r="H121" s="178">
        <v>4000</v>
      </c>
      <c r="I121" s="178">
        <v>0</v>
      </c>
      <c r="J121" s="178">
        <v>0</v>
      </c>
      <c r="K121" s="178">
        <v>0</v>
      </c>
      <c r="L121" s="178">
        <v>0</v>
      </c>
      <c r="M121" s="178">
        <v>0</v>
      </c>
      <c r="N121" s="178">
        <v>35</v>
      </c>
      <c r="O121" s="178">
        <v>12</v>
      </c>
      <c r="P121" s="178">
        <v>0</v>
      </c>
      <c r="Q121" s="178">
        <v>228542</v>
      </c>
      <c r="R121" s="178">
        <v>103642</v>
      </c>
      <c r="S121" s="178">
        <v>0</v>
      </c>
      <c r="T121" s="178">
        <v>11366</v>
      </c>
      <c r="U121" s="178">
        <v>38151343</v>
      </c>
      <c r="V121" s="178">
        <v>3309</v>
      </c>
      <c r="W121" s="178">
        <v>41535037</v>
      </c>
      <c r="X121" s="178">
        <f t="shared" si="9"/>
        <v>35</v>
      </c>
      <c r="Y121" s="183"/>
      <c r="Z121" s="178">
        <f t="shared" si="11"/>
        <v>228542</v>
      </c>
      <c r="AA121" s="379"/>
    </row>
    <row r="122" spans="1:27 16374:16374" x14ac:dyDescent="0.35">
      <c r="A122" s="181" t="s">
        <v>78</v>
      </c>
      <c r="B122" s="178">
        <v>638</v>
      </c>
      <c r="C122" s="178">
        <v>14701072</v>
      </c>
      <c r="D122" s="178">
        <v>239</v>
      </c>
      <c r="E122" s="178">
        <v>143</v>
      </c>
      <c r="F122" s="178">
        <v>2009240</v>
      </c>
      <c r="G122" s="178">
        <v>67</v>
      </c>
      <c r="H122" s="178">
        <v>150282</v>
      </c>
      <c r="I122" s="178">
        <v>59</v>
      </c>
      <c r="J122" s="178">
        <v>514600</v>
      </c>
      <c r="K122" s="178">
        <v>53</v>
      </c>
      <c r="L122" s="178">
        <v>601904</v>
      </c>
      <c r="M122" s="178">
        <v>345900</v>
      </c>
      <c r="N122" s="178">
        <v>555</v>
      </c>
      <c r="O122" s="178">
        <v>308</v>
      </c>
      <c r="P122" s="178">
        <v>49</v>
      </c>
      <c r="Q122" s="178">
        <v>15050578</v>
      </c>
      <c r="R122" s="178">
        <v>13133440</v>
      </c>
      <c r="S122" s="178">
        <v>656069</v>
      </c>
      <c r="T122" s="178">
        <v>3671</v>
      </c>
      <c r="U122" s="178">
        <v>31449357</v>
      </c>
      <c r="V122" s="178">
        <v>1689</v>
      </c>
      <c r="W122" s="178">
        <v>43203918</v>
      </c>
      <c r="X122" s="178">
        <f t="shared" si="9"/>
        <v>-83</v>
      </c>
      <c r="Y122" s="183">
        <f t="shared" si="10"/>
        <v>-0.13009404388714735</v>
      </c>
      <c r="Z122" s="178">
        <f t="shared" si="11"/>
        <v>349506</v>
      </c>
      <c r="AA122" s="379">
        <f t="shared" si="12"/>
        <v>2.3774184630889504E-2</v>
      </c>
    </row>
    <row r="123" spans="1:27 16374:16374" x14ac:dyDescent="0.35">
      <c r="A123" s="181" t="s">
        <v>78</v>
      </c>
      <c r="B123" s="178">
        <v>0</v>
      </c>
      <c r="C123" s="178">
        <v>0</v>
      </c>
      <c r="D123" s="178">
        <v>47</v>
      </c>
      <c r="E123" s="178">
        <v>4</v>
      </c>
      <c r="F123" s="178">
        <v>9838</v>
      </c>
      <c r="G123" s="178">
        <v>3</v>
      </c>
      <c r="H123" s="178">
        <v>8200</v>
      </c>
      <c r="I123" s="178">
        <v>0</v>
      </c>
      <c r="J123" s="178">
        <v>0</v>
      </c>
      <c r="K123" s="178">
        <v>0</v>
      </c>
      <c r="L123" s="178">
        <v>0</v>
      </c>
      <c r="M123" s="178">
        <v>0</v>
      </c>
      <c r="N123" s="178">
        <v>40</v>
      </c>
      <c r="O123" s="178">
        <v>18</v>
      </c>
      <c r="P123" s="178">
        <v>1</v>
      </c>
      <c r="Q123" s="178">
        <v>254590</v>
      </c>
      <c r="R123" s="178">
        <v>114517</v>
      </c>
      <c r="S123" s="178">
        <v>403</v>
      </c>
      <c r="T123" s="178">
        <v>8649</v>
      </c>
      <c r="U123" s="178">
        <v>32028395</v>
      </c>
      <c r="V123" s="178">
        <v>2815</v>
      </c>
      <c r="W123" s="178">
        <v>24899457</v>
      </c>
      <c r="X123" s="178">
        <f t="shared" si="9"/>
        <v>40</v>
      </c>
      <c r="Y123" s="183"/>
      <c r="Z123" s="178">
        <f t="shared" si="11"/>
        <v>254590</v>
      </c>
      <c r="AA123" s="379"/>
    </row>
    <row r="124" spans="1:27 16374:16374" x14ac:dyDescent="0.35">
      <c r="A124" s="181" t="s">
        <v>79</v>
      </c>
      <c r="B124" s="178">
        <v>2051</v>
      </c>
      <c r="C124" s="178">
        <v>44625062</v>
      </c>
      <c r="D124" s="178">
        <v>719</v>
      </c>
      <c r="E124" s="178">
        <v>433</v>
      </c>
      <c r="F124" s="178">
        <v>6774304</v>
      </c>
      <c r="G124" s="178">
        <v>175</v>
      </c>
      <c r="H124" s="178">
        <v>694326</v>
      </c>
      <c r="I124" s="178">
        <v>175</v>
      </c>
      <c r="J124" s="178">
        <v>2472326</v>
      </c>
      <c r="K124" s="178">
        <v>156</v>
      </c>
      <c r="L124" s="178">
        <v>1308829</v>
      </c>
      <c r="M124" s="178">
        <v>520939</v>
      </c>
      <c r="N124" s="178">
        <v>1854</v>
      </c>
      <c r="O124" s="178">
        <v>918</v>
      </c>
      <c r="P124" s="178">
        <v>164</v>
      </c>
      <c r="Q124" s="178">
        <v>43058748</v>
      </c>
      <c r="R124" s="178">
        <v>34546223</v>
      </c>
      <c r="S124" s="178">
        <v>993244</v>
      </c>
      <c r="T124" s="178">
        <v>13875</v>
      </c>
      <c r="U124" s="178">
        <v>121450237</v>
      </c>
      <c r="V124" s="178">
        <v>5814</v>
      </c>
      <c r="W124" s="178">
        <v>152950093</v>
      </c>
      <c r="X124" s="178">
        <f t="shared" si="9"/>
        <v>-197</v>
      </c>
      <c r="Y124" s="183">
        <f t="shared" si="10"/>
        <v>-9.6050706972208674E-2</v>
      </c>
      <c r="Z124" s="178">
        <f t="shared" si="11"/>
        <v>-1566314</v>
      </c>
      <c r="AA124" s="379">
        <f t="shared" si="12"/>
        <v>-3.5099424623768589E-2</v>
      </c>
    </row>
    <row r="125" spans="1:27 16374:16374" x14ac:dyDescent="0.35">
      <c r="A125" s="181" t="s">
        <v>79</v>
      </c>
      <c r="B125" s="178">
        <v>0</v>
      </c>
      <c r="C125" s="178">
        <v>0</v>
      </c>
      <c r="D125" s="178">
        <v>99</v>
      </c>
      <c r="E125" s="178">
        <v>11</v>
      </c>
      <c r="F125" s="178">
        <v>40388</v>
      </c>
      <c r="G125" s="178">
        <v>8</v>
      </c>
      <c r="H125" s="178">
        <v>6300</v>
      </c>
      <c r="I125" s="178">
        <v>0</v>
      </c>
      <c r="J125" s="178">
        <v>0</v>
      </c>
      <c r="K125" s="178">
        <v>0</v>
      </c>
      <c r="L125" s="178">
        <v>0</v>
      </c>
      <c r="M125" s="178">
        <v>0</v>
      </c>
      <c r="N125" s="178">
        <v>80</v>
      </c>
      <c r="O125" s="178">
        <v>16</v>
      </c>
      <c r="P125" s="178">
        <v>3</v>
      </c>
      <c r="Q125" s="178">
        <v>556895</v>
      </c>
      <c r="R125" s="178">
        <v>141375</v>
      </c>
      <c r="S125" s="178">
        <v>17511</v>
      </c>
      <c r="T125" s="178">
        <v>30697</v>
      </c>
      <c r="U125" s="178">
        <v>96085095</v>
      </c>
      <c r="V125" s="178">
        <v>9972</v>
      </c>
      <c r="W125" s="178">
        <v>87280246</v>
      </c>
      <c r="X125" s="178">
        <f t="shared" si="9"/>
        <v>80</v>
      </c>
      <c r="Y125" s="183"/>
      <c r="Z125" s="178">
        <f t="shared" si="11"/>
        <v>556895</v>
      </c>
      <c r="AA125" s="379"/>
    </row>
    <row r="126" spans="1:27 16374:16374" x14ac:dyDescent="0.35">
      <c r="A126" s="181" t="s">
        <v>80</v>
      </c>
      <c r="B126" s="178">
        <v>502</v>
      </c>
      <c r="C126" s="178">
        <v>19467134</v>
      </c>
      <c r="D126" s="178">
        <v>241</v>
      </c>
      <c r="E126" s="178">
        <v>123</v>
      </c>
      <c r="F126" s="178">
        <v>1935117</v>
      </c>
      <c r="G126" s="178">
        <v>26</v>
      </c>
      <c r="H126" s="178">
        <v>438164</v>
      </c>
      <c r="I126" s="178">
        <v>43</v>
      </c>
      <c r="J126" s="178">
        <v>3247673</v>
      </c>
      <c r="K126" s="178">
        <v>60</v>
      </c>
      <c r="L126" s="178">
        <v>2345101</v>
      </c>
      <c r="M126" s="178">
        <v>1569515</v>
      </c>
      <c r="N126" s="178">
        <v>491</v>
      </c>
      <c r="O126" s="178">
        <v>263</v>
      </c>
      <c r="P126" s="178">
        <v>40</v>
      </c>
      <c r="Q126" s="178">
        <v>13497768</v>
      </c>
      <c r="R126" s="178">
        <v>11293213</v>
      </c>
      <c r="S126" s="178">
        <v>268349</v>
      </c>
      <c r="T126" s="178">
        <v>3626</v>
      </c>
      <c r="U126" s="178">
        <v>43983564</v>
      </c>
      <c r="V126" s="178">
        <v>1653</v>
      </c>
      <c r="W126" s="178">
        <v>46306405</v>
      </c>
      <c r="X126" s="178">
        <f t="shared" si="9"/>
        <v>-11</v>
      </c>
      <c r="Y126" s="183">
        <f t="shared" si="10"/>
        <v>-2.1912350597609563E-2</v>
      </c>
      <c r="Z126" s="178">
        <f t="shared" si="11"/>
        <v>-5969366</v>
      </c>
      <c r="AA126" s="379">
        <f t="shared" si="12"/>
        <v>-0.30663815228271402</v>
      </c>
    </row>
    <row r="127" spans="1:27 16374:16374" x14ac:dyDescent="0.35">
      <c r="A127" s="181" t="s">
        <v>80</v>
      </c>
      <c r="B127" s="178">
        <v>0</v>
      </c>
      <c r="C127" s="178">
        <v>0</v>
      </c>
      <c r="D127" s="178">
        <v>10</v>
      </c>
      <c r="E127" s="178">
        <v>0</v>
      </c>
      <c r="F127" s="178">
        <v>0</v>
      </c>
      <c r="G127" s="178">
        <v>1</v>
      </c>
      <c r="H127" s="178">
        <v>2500</v>
      </c>
      <c r="I127" s="178">
        <v>0</v>
      </c>
      <c r="J127" s="178">
        <v>0</v>
      </c>
      <c r="K127" s="178">
        <v>0</v>
      </c>
      <c r="L127" s="178">
        <v>0</v>
      </c>
      <c r="M127" s="178">
        <v>0</v>
      </c>
      <c r="N127" s="178">
        <v>9</v>
      </c>
      <c r="O127" s="178">
        <v>2</v>
      </c>
      <c r="P127" s="178">
        <v>0</v>
      </c>
      <c r="Q127" s="178">
        <v>62533</v>
      </c>
      <c r="R127" s="178">
        <v>11573</v>
      </c>
      <c r="S127" s="178">
        <v>0</v>
      </c>
      <c r="T127" s="178">
        <v>9652</v>
      </c>
      <c r="U127" s="178">
        <v>26939755</v>
      </c>
      <c r="V127" s="178">
        <v>2836</v>
      </c>
      <c r="W127" s="178">
        <v>28809383</v>
      </c>
      <c r="X127" s="178">
        <f t="shared" si="9"/>
        <v>9</v>
      </c>
      <c r="Y127" s="183"/>
      <c r="Z127" s="178">
        <f t="shared" si="11"/>
        <v>62533</v>
      </c>
      <c r="AA127" s="379"/>
    </row>
    <row r="128" spans="1:27 16374:16374" x14ac:dyDescent="0.35">
      <c r="A128" s="181" t="s">
        <v>81</v>
      </c>
      <c r="B128" s="178">
        <v>943</v>
      </c>
      <c r="C128" s="178">
        <v>25900328</v>
      </c>
      <c r="D128" s="178">
        <v>299</v>
      </c>
      <c r="E128" s="178">
        <v>204</v>
      </c>
      <c r="F128" s="178">
        <v>2497690</v>
      </c>
      <c r="G128" s="178">
        <v>54</v>
      </c>
      <c r="H128" s="178">
        <v>171521</v>
      </c>
      <c r="I128" s="178">
        <v>102</v>
      </c>
      <c r="J128" s="178">
        <v>1453199</v>
      </c>
      <c r="K128" s="178">
        <v>84</v>
      </c>
      <c r="L128" s="178">
        <v>1874707</v>
      </c>
      <c r="M128" s="178">
        <v>372508</v>
      </c>
      <c r="N128" s="178">
        <v>808</v>
      </c>
      <c r="O128" s="178">
        <v>458</v>
      </c>
      <c r="P128" s="178">
        <v>75</v>
      </c>
      <c r="Q128" s="178">
        <v>22520658</v>
      </c>
      <c r="R128" s="178">
        <v>18721077</v>
      </c>
      <c r="S128" s="178">
        <v>489691</v>
      </c>
      <c r="T128" s="178">
        <v>5036</v>
      </c>
      <c r="U128" s="178">
        <v>44557551</v>
      </c>
      <c r="V128" s="178">
        <v>2377</v>
      </c>
      <c r="W128" s="178">
        <v>70619194</v>
      </c>
      <c r="X128" s="178">
        <f t="shared" si="9"/>
        <v>-135</v>
      </c>
      <c r="Y128" s="183">
        <f t="shared" si="10"/>
        <v>-0.14316012725344646</v>
      </c>
      <c r="Z128" s="178">
        <f t="shared" si="11"/>
        <v>-3379670</v>
      </c>
      <c r="AA128" s="379">
        <f t="shared" si="12"/>
        <v>-0.13048753668293311</v>
      </c>
    </row>
    <row r="129" spans="1:27" x14ac:dyDescent="0.35">
      <c r="A129" s="181" t="s">
        <v>81</v>
      </c>
      <c r="B129" s="178">
        <v>0</v>
      </c>
      <c r="C129" s="178">
        <v>0</v>
      </c>
      <c r="D129" s="178">
        <v>40</v>
      </c>
      <c r="E129" s="178">
        <v>5</v>
      </c>
      <c r="F129" s="178">
        <v>18145</v>
      </c>
      <c r="G129" s="178">
        <v>1</v>
      </c>
      <c r="H129" s="178">
        <v>1500</v>
      </c>
      <c r="I129" s="178">
        <v>0</v>
      </c>
      <c r="J129" s="178">
        <v>0</v>
      </c>
      <c r="K129" s="178">
        <v>0</v>
      </c>
      <c r="L129" s="178">
        <v>0</v>
      </c>
      <c r="M129" s="178">
        <v>0</v>
      </c>
      <c r="N129" s="178">
        <v>34</v>
      </c>
      <c r="O129" s="178">
        <v>12</v>
      </c>
      <c r="P129" s="178">
        <v>4</v>
      </c>
      <c r="Q129" s="178">
        <v>233368</v>
      </c>
      <c r="R129" s="178">
        <v>69785</v>
      </c>
      <c r="S129" s="178">
        <v>22076</v>
      </c>
      <c r="T129" s="178">
        <v>11042</v>
      </c>
      <c r="U129" s="178">
        <v>37181289</v>
      </c>
      <c r="V129" s="178">
        <v>3486</v>
      </c>
      <c r="W129" s="178">
        <v>34765700</v>
      </c>
      <c r="X129" s="178">
        <f t="shared" si="9"/>
        <v>34</v>
      </c>
      <c r="Y129" s="183"/>
      <c r="Z129" s="178">
        <f t="shared" si="11"/>
        <v>233368</v>
      </c>
      <c r="AA129" s="379"/>
    </row>
    <row r="130" spans="1:27" x14ac:dyDescent="0.35">
      <c r="A130" s="181" t="s">
        <v>82</v>
      </c>
      <c r="B130" s="178">
        <v>1416</v>
      </c>
      <c r="C130" s="178">
        <v>26366547</v>
      </c>
      <c r="D130" s="178">
        <v>732</v>
      </c>
      <c r="E130" s="178">
        <v>192</v>
      </c>
      <c r="F130" s="178">
        <v>1933469</v>
      </c>
      <c r="G130" s="178">
        <v>211</v>
      </c>
      <c r="H130" s="178">
        <v>584745</v>
      </c>
      <c r="I130" s="178">
        <v>183</v>
      </c>
      <c r="J130" s="178">
        <v>2096180</v>
      </c>
      <c r="K130" s="178">
        <v>116</v>
      </c>
      <c r="L130" s="178">
        <v>1236675</v>
      </c>
      <c r="M130" s="178">
        <v>211466</v>
      </c>
      <c r="N130" s="178">
        <v>1454</v>
      </c>
      <c r="O130" s="178">
        <v>683</v>
      </c>
      <c r="P130" s="178">
        <v>125</v>
      </c>
      <c r="Q130" s="178">
        <v>29261562</v>
      </c>
      <c r="R130" s="178">
        <v>25417511</v>
      </c>
      <c r="S130" s="178">
        <v>1470247</v>
      </c>
      <c r="T130" s="178">
        <v>4824</v>
      </c>
      <c r="U130" s="178">
        <v>42640695</v>
      </c>
      <c r="V130" s="178">
        <v>3674</v>
      </c>
      <c r="W130" s="178">
        <v>88753706</v>
      </c>
      <c r="X130" s="178">
        <f t="shared" si="9"/>
        <v>38</v>
      </c>
      <c r="Y130" s="183">
        <f t="shared" si="10"/>
        <v>2.6836158192090395E-2</v>
      </c>
      <c r="Z130" s="178">
        <f t="shared" si="11"/>
        <v>2895015</v>
      </c>
      <c r="AA130" s="379">
        <f t="shared" si="12"/>
        <v>0.1097987916278912</v>
      </c>
    </row>
    <row r="131" spans="1:27" x14ac:dyDescent="0.35">
      <c r="A131" s="181" t="s">
        <v>82</v>
      </c>
      <c r="B131" s="178">
        <v>0</v>
      </c>
      <c r="C131" s="178">
        <v>0</v>
      </c>
      <c r="D131" s="178">
        <v>77</v>
      </c>
      <c r="E131" s="178">
        <v>1</v>
      </c>
      <c r="F131" s="178">
        <v>5221</v>
      </c>
      <c r="G131" s="178">
        <v>10</v>
      </c>
      <c r="H131" s="178">
        <v>0</v>
      </c>
      <c r="I131" s="178">
        <v>0</v>
      </c>
      <c r="J131" s="178">
        <v>0</v>
      </c>
      <c r="K131" s="178">
        <v>0</v>
      </c>
      <c r="L131" s="178">
        <v>0</v>
      </c>
      <c r="M131" s="178">
        <v>0</v>
      </c>
      <c r="N131" s="178">
        <v>66</v>
      </c>
      <c r="O131" s="178">
        <v>6</v>
      </c>
      <c r="P131" s="178">
        <v>0</v>
      </c>
      <c r="Q131" s="178">
        <v>280059</v>
      </c>
      <c r="R131" s="178">
        <v>50055</v>
      </c>
      <c r="S131" s="178">
        <v>0</v>
      </c>
      <c r="T131" s="178">
        <v>10951</v>
      </c>
      <c r="U131" s="178">
        <v>29761554</v>
      </c>
      <c r="V131" s="178">
        <v>3350</v>
      </c>
      <c r="W131" s="178">
        <v>39712133</v>
      </c>
      <c r="X131" s="178">
        <f t="shared" si="9"/>
        <v>66</v>
      </c>
      <c r="Y131" s="183"/>
      <c r="Z131" s="178">
        <f t="shared" si="11"/>
        <v>280059</v>
      </c>
      <c r="AA131" s="379"/>
    </row>
    <row r="132" spans="1:27" x14ac:dyDescent="0.35">
      <c r="A132" s="181" t="s">
        <v>83</v>
      </c>
      <c r="B132" s="178">
        <v>809</v>
      </c>
      <c r="C132" s="178">
        <v>22310349</v>
      </c>
      <c r="D132" s="178">
        <v>273</v>
      </c>
      <c r="E132" s="178">
        <v>203</v>
      </c>
      <c r="F132" s="178">
        <v>2946014</v>
      </c>
      <c r="G132" s="178">
        <v>53</v>
      </c>
      <c r="H132" s="178">
        <v>174651</v>
      </c>
      <c r="I132" s="178">
        <v>87</v>
      </c>
      <c r="J132" s="178">
        <v>1069514</v>
      </c>
      <c r="K132" s="178">
        <v>68</v>
      </c>
      <c r="L132" s="178">
        <v>3251577</v>
      </c>
      <c r="M132" s="178">
        <v>2588052</v>
      </c>
      <c r="N132" s="178">
        <v>671</v>
      </c>
      <c r="O132" s="178">
        <v>366</v>
      </c>
      <c r="P132" s="178">
        <v>84</v>
      </c>
      <c r="Q132" s="178">
        <v>19798183</v>
      </c>
      <c r="R132" s="178">
        <v>16718664</v>
      </c>
      <c r="S132" s="178">
        <v>1496293</v>
      </c>
      <c r="T132" s="178">
        <v>2774</v>
      </c>
      <c r="U132" s="178">
        <v>35796125</v>
      </c>
      <c r="V132" s="178">
        <v>1476</v>
      </c>
      <c r="W132" s="178">
        <v>46754904</v>
      </c>
      <c r="X132" s="178">
        <f t="shared" si="9"/>
        <v>-138</v>
      </c>
      <c r="Y132" s="183">
        <f t="shared" si="10"/>
        <v>-0.17058096415327564</v>
      </c>
      <c r="Z132" s="178">
        <f t="shared" si="11"/>
        <v>-2512166</v>
      </c>
      <c r="AA132" s="379">
        <f t="shared" si="12"/>
        <v>-0.1126009279370753</v>
      </c>
    </row>
    <row r="133" spans="1:27" x14ac:dyDescent="0.35">
      <c r="A133" s="181" t="s">
        <v>83</v>
      </c>
      <c r="B133" s="178">
        <v>0</v>
      </c>
      <c r="C133" s="178">
        <v>0</v>
      </c>
      <c r="D133" s="178">
        <v>15</v>
      </c>
      <c r="E133" s="178">
        <v>2</v>
      </c>
      <c r="F133" s="178">
        <v>2463</v>
      </c>
      <c r="G133" s="178">
        <v>1</v>
      </c>
      <c r="H133" s="178">
        <v>2000</v>
      </c>
      <c r="I133" s="178">
        <v>0</v>
      </c>
      <c r="J133" s="178">
        <v>0</v>
      </c>
      <c r="K133" s="178">
        <v>0</v>
      </c>
      <c r="L133" s="178">
        <v>0</v>
      </c>
      <c r="M133" s="178">
        <v>0</v>
      </c>
      <c r="N133" s="178">
        <v>12</v>
      </c>
      <c r="O133" s="178">
        <v>1</v>
      </c>
      <c r="P133" s="178">
        <v>1</v>
      </c>
      <c r="Q133" s="178">
        <v>89933</v>
      </c>
      <c r="R133" s="178">
        <v>18733</v>
      </c>
      <c r="S133" s="178">
        <v>6286</v>
      </c>
      <c r="T133" s="178">
        <v>6917</v>
      </c>
      <c r="U133" s="178">
        <v>16733778</v>
      </c>
      <c r="V133" s="178">
        <v>1771</v>
      </c>
      <c r="W133" s="178">
        <v>18051285</v>
      </c>
      <c r="X133" s="178">
        <f t="shared" si="9"/>
        <v>12</v>
      </c>
      <c r="Y133" s="183"/>
      <c r="Z133" s="178">
        <f t="shared" si="11"/>
        <v>89933</v>
      </c>
      <c r="AA133" s="379"/>
    </row>
    <row r="134" spans="1:27" x14ac:dyDescent="0.35">
      <c r="A134" s="181" t="s">
        <v>84</v>
      </c>
      <c r="B134" s="178">
        <v>518</v>
      </c>
      <c r="C134" s="178">
        <v>13788849</v>
      </c>
      <c r="D134" s="178">
        <v>156</v>
      </c>
      <c r="E134" s="178">
        <v>128</v>
      </c>
      <c r="F134" s="178">
        <v>1357079</v>
      </c>
      <c r="G134" s="178">
        <v>25</v>
      </c>
      <c r="H134" s="178">
        <v>74508</v>
      </c>
      <c r="I134" s="178">
        <v>41</v>
      </c>
      <c r="J134" s="178">
        <v>778038</v>
      </c>
      <c r="K134" s="178">
        <v>40</v>
      </c>
      <c r="L134" s="178">
        <v>922412</v>
      </c>
      <c r="M134" s="178">
        <v>151614</v>
      </c>
      <c r="N134" s="178">
        <v>440</v>
      </c>
      <c r="O134" s="178">
        <v>247</v>
      </c>
      <c r="P134" s="178">
        <v>41</v>
      </c>
      <c r="Q134" s="178">
        <v>13388680</v>
      </c>
      <c r="R134" s="178">
        <v>11584105</v>
      </c>
      <c r="S134" s="178">
        <v>212567</v>
      </c>
      <c r="T134" s="178">
        <v>2089</v>
      </c>
      <c r="U134" s="178">
        <v>24889555</v>
      </c>
      <c r="V134" s="178">
        <v>1226</v>
      </c>
      <c r="W134" s="178">
        <v>46375925</v>
      </c>
      <c r="X134" s="178">
        <f t="shared" ref="X134:X197" si="17">+N134-B134</f>
        <v>-78</v>
      </c>
      <c r="Y134" s="183">
        <f t="shared" ref="Y134:Y197" si="18">+X134/B134</f>
        <v>-0.15057915057915058</v>
      </c>
      <c r="Z134" s="178">
        <f t="shared" ref="Z134:Z197" si="19">+Q134-C134</f>
        <v>-400169</v>
      </c>
      <c r="AA134" s="379">
        <f t="shared" ref="AA134:AA197" si="20">+Z134/C134</f>
        <v>-2.9021204017826287E-2</v>
      </c>
    </row>
    <row r="135" spans="1:27" x14ac:dyDescent="0.35">
      <c r="A135" s="181" t="s">
        <v>84</v>
      </c>
      <c r="B135" s="178">
        <v>0</v>
      </c>
      <c r="C135" s="178">
        <v>0</v>
      </c>
      <c r="D135" s="178">
        <v>17</v>
      </c>
      <c r="E135" s="178">
        <v>0</v>
      </c>
      <c r="F135" s="178">
        <v>0</v>
      </c>
      <c r="G135" s="178">
        <v>0</v>
      </c>
      <c r="H135" s="178">
        <v>0</v>
      </c>
      <c r="I135" s="178">
        <v>0</v>
      </c>
      <c r="J135" s="178">
        <v>0</v>
      </c>
      <c r="K135" s="178">
        <v>0</v>
      </c>
      <c r="L135" s="178">
        <v>0</v>
      </c>
      <c r="M135" s="178">
        <v>0</v>
      </c>
      <c r="N135" s="178">
        <v>17</v>
      </c>
      <c r="O135" s="178">
        <v>2</v>
      </c>
      <c r="P135" s="178">
        <v>0</v>
      </c>
      <c r="Q135" s="178">
        <v>136742</v>
      </c>
      <c r="R135" s="178">
        <v>14500</v>
      </c>
      <c r="S135" s="178">
        <v>0</v>
      </c>
      <c r="T135" s="178">
        <v>6708</v>
      </c>
      <c r="U135" s="178">
        <v>16358611</v>
      </c>
      <c r="V135" s="178">
        <v>1699</v>
      </c>
      <c r="W135" s="178">
        <v>16465280</v>
      </c>
      <c r="X135" s="178">
        <f t="shared" si="17"/>
        <v>17</v>
      </c>
      <c r="Y135" s="183"/>
      <c r="Z135" s="178">
        <f t="shared" si="19"/>
        <v>136742</v>
      </c>
      <c r="AA135" s="379"/>
    </row>
    <row r="136" spans="1:27" x14ac:dyDescent="0.35">
      <c r="A136" s="181" t="s">
        <v>85</v>
      </c>
      <c r="B136" s="178">
        <v>528</v>
      </c>
      <c r="C136" s="178">
        <v>12533258</v>
      </c>
      <c r="D136" s="178">
        <v>179</v>
      </c>
      <c r="E136" s="178">
        <v>94</v>
      </c>
      <c r="F136" s="178">
        <v>1138126</v>
      </c>
      <c r="G136" s="178">
        <v>53</v>
      </c>
      <c r="H136" s="178">
        <v>279714</v>
      </c>
      <c r="I136" s="178">
        <v>64</v>
      </c>
      <c r="J136" s="178">
        <v>1604487</v>
      </c>
      <c r="K136" s="178">
        <v>42</v>
      </c>
      <c r="L136" s="178">
        <v>306573</v>
      </c>
      <c r="M136" s="178">
        <v>175692</v>
      </c>
      <c r="N136" s="178">
        <v>461</v>
      </c>
      <c r="O136" s="178">
        <v>231</v>
      </c>
      <c r="P136" s="178">
        <v>51</v>
      </c>
      <c r="Q136" s="178">
        <v>12151603</v>
      </c>
      <c r="R136" s="178">
        <v>10293080</v>
      </c>
      <c r="S136" s="178">
        <v>935394</v>
      </c>
      <c r="T136" s="178">
        <v>3942</v>
      </c>
      <c r="U136" s="178">
        <v>25724898</v>
      </c>
      <c r="V136" s="178">
        <v>1416</v>
      </c>
      <c r="W136" s="178">
        <v>35288424</v>
      </c>
      <c r="X136" s="178">
        <f t="shared" si="17"/>
        <v>-67</v>
      </c>
      <c r="Y136" s="183">
        <f t="shared" si="18"/>
        <v>-0.12689393939393939</v>
      </c>
      <c r="Z136" s="178">
        <f t="shared" si="19"/>
        <v>-381655</v>
      </c>
      <c r="AA136" s="379">
        <f t="shared" si="20"/>
        <v>-3.0451379840740533E-2</v>
      </c>
    </row>
    <row r="137" spans="1:27" x14ac:dyDescent="0.35">
      <c r="A137" s="181" t="s">
        <v>85</v>
      </c>
      <c r="B137" s="178">
        <v>0</v>
      </c>
      <c r="C137" s="178">
        <v>0</v>
      </c>
      <c r="D137" s="178">
        <v>48</v>
      </c>
      <c r="E137" s="178">
        <v>5</v>
      </c>
      <c r="F137" s="178">
        <v>26474</v>
      </c>
      <c r="G137" s="178">
        <v>8</v>
      </c>
      <c r="H137" s="178">
        <v>7957</v>
      </c>
      <c r="I137" s="178">
        <v>0</v>
      </c>
      <c r="J137" s="178">
        <v>0</v>
      </c>
      <c r="K137" s="178">
        <v>0</v>
      </c>
      <c r="L137" s="178">
        <v>0</v>
      </c>
      <c r="M137" s="178">
        <v>0</v>
      </c>
      <c r="N137" s="178">
        <v>35</v>
      </c>
      <c r="O137" s="178">
        <v>6</v>
      </c>
      <c r="P137" s="178">
        <v>0</v>
      </c>
      <c r="Q137" s="178">
        <v>187740</v>
      </c>
      <c r="R137" s="178">
        <v>19892</v>
      </c>
      <c r="S137" s="178">
        <v>0</v>
      </c>
      <c r="T137" s="178">
        <v>9321</v>
      </c>
      <c r="U137" s="178">
        <v>30602966</v>
      </c>
      <c r="V137" s="178">
        <v>2726</v>
      </c>
      <c r="W137" s="178">
        <v>23254369</v>
      </c>
      <c r="X137" s="178">
        <f t="shared" si="17"/>
        <v>35</v>
      </c>
      <c r="Y137" s="183"/>
      <c r="Z137" s="178">
        <f t="shared" si="19"/>
        <v>187740</v>
      </c>
      <c r="AA137" s="379"/>
    </row>
    <row r="138" spans="1:27" x14ac:dyDescent="0.35">
      <c r="A138" s="181" t="s">
        <v>240</v>
      </c>
      <c r="B138" s="378">
        <f>SUM(B118:B137)</f>
        <v>8678</v>
      </c>
      <c r="C138" s="378">
        <f t="shared" ref="C138:W138" si="21">SUM(C118:C137)</f>
        <v>213337150</v>
      </c>
      <c r="D138" s="378">
        <f t="shared" si="21"/>
        <v>3793</v>
      </c>
      <c r="E138" s="378">
        <f t="shared" si="21"/>
        <v>1824</v>
      </c>
      <c r="F138" s="378">
        <f t="shared" si="21"/>
        <v>25041421</v>
      </c>
      <c r="G138" s="378">
        <f t="shared" si="21"/>
        <v>805</v>
      </c>
      <c r="H138" s="378">
        <f t="shared" si="21"/>
        <v>2889115</v>
      </c>
      <c r="I138" s="378">
        <f t="shared" si="21"/>
        <v>947</v>
      </c>
      <c r="J138" s="378">
        <f t="shared" si="21"/>
        <v>16746724</v>
      </c>
      <c r="K138" s="378">
        <f t="shared" si="21"/>
        <v>757</v>
      </c>
      <c r="L138" s="378">
        <f t="shared" si="21"/>
        <v>13653974</v>
      </c>
      <c r="M138" s="378">
        <f t="shared" si="21"/>
        <v>6552505</v>
      </c>
      <c r="N138" s="378">
        <f t="shared" si="21"/>
        <v>8207</v>
      </c>
      <c r="O138" s="378">
        <f t="shared" si="21"/>
        <v>4154</v>
      </c>
      <c r="P138" s="378">
        <f t="shared" si="21"/>
        <v>816</v>
      </c>
      <c r="Q138" s="378">
        <f t="shared" si="21"/>
        <v>204037954</v>
      </c>
      <c r="R138" s="378">
        <f t="shared" si="21"/>
        <v>170364143</v>
      </c>
      <c r="S138" s="378">
        <f t="shared" si="21"/>
        <v>9345817</v>
      </c>
      <c r="T138" s="378">
        <f t="shared" si="21"/>
        <v>157274</v>
      </c>
      <c r="U138" s="378">
        <f t="shared" si="21"/>
        <v>789559945</v>
      </c>
      <c r="V138" s="378">
        <f t="shared" si="21"/>
        <v>56750</v>
      </c>
      <c r="W138" s="378">
        <f t="shared" si="21"/>
        <v>976992237</v>
      </c>
      <c r="X138" s="178">
        <f t="shared" si="17"/>
        <v>-471</v>
      </c>
      <c r="Y138" s="183">
        <f t="shared" si="18"/>
        <v>-5.4275178612583547E-2</v>
      </c>
      <c r="Z138" s="178">
        <f t="shared" si="19"/>
        <v>-9299196</v>
      </c>
      <c r="AA138" s="379">
        <f t="shared" si="20"/>
        <v>-4.3589201411943487E-2</v>
      </c>
    </row>
    <row r="139" spans="1:27" x14ac:dyDescent="0.35">
      <c r="A139" s="181" t="s">
        <v>86</v>
      </c>
      <c r="B139" s="178">
        <v>2213</v>
      </c>
      <c r="C139" s="178">
        <v>49078925</v>
      </c>
      <c r="D139" s="178">
        <v>737</v>
      </c>
      <c r="E139" s="178">
        <v>419</v>
      </c>
      <c r="F139" s="178">
        <v>3603926</v>
      </c>
      <c r="G139" s="178">
        <v>102</v>
      </c>
      <c r="H139" s="178">
        <v>833282</v>
      </c>
      <c r="I139" s="178">
        <v>281</v>
      </c>
      <c r="J139" s="178">
        <v>3150529</v>
      </c>
      <c r="K139" s="178">
        <v>220</v>
      </c>
      <c r="L139" s="178">
        <v>1586826</v>
      </c>
      <c r="M139" s="178">
        <v>1006687</v>
      </c>
      <c r="N139" s="178">
        <v>1928</v>
      </c>
      <c r="O139" s="178">
        <v>1148</v>
      </c>
      <c r="P139" s="178">
        <v>255</v>
      </c>
      <c r="Q139" s="178">
        <v>49200674</v>
      </c>
      <c r="R139" s="178">
        <v>42263718</v>
      </c>
      <c r="S139" s="178">
        <v>3076843</v>
      </c>
      <c r="T139" s="178">
        <v>7545</v>
      </c>
      <c r="U139" s="178">
        <v>73725243</v>
      </c>
      <c r="V139" s="178">
        <v>4962</v>
      </c>
      <c r="W139" s="178">
        <v>121856440</v>
      </c>
      <c r="X139" s="178">
        <f t="shared" si="17"/>
        <v>-285</v>
      </c>
      <c r="Y139" s="183">
        <f t="shared" si="18"/>
        <v>-0.12878445549028469</v>
      </c>
      <c r="Z139" s="178">
        <f t="shared" si="19"/>
        <v>121749</v>
      </c>
      <c r="AA139" s="379">
        <f t="shared" si="20"/>
        <v>2.4806778062070431E-3</v>
      </c>
    </row>
    <row r="140" spans="1:27" x14ac:dyDescent="0.35">
      <c r="A140" s="181" t="s">
        <v>86</v>
      </c>
      <c r="B140" s="178">
        <v>0</v>
      </c>
      <c r="C140" s="178">
        <v>0</v>
      </c>
      <c r="D140" s="178">
        <v>32</v>
      </c>
      <c r="E140" s="178">
        <v>1</v>
      </c>
      <c r="F140" s="178">
        <v>1749</v>
      </c>
      <c r="G140" s="178">
        <v>2</v>
      </c>
      <c r="H140" s="178">
        <v>0</v>
      </c>
      <c r="I140" s="178">
        <v>0</v>
      </c>
      <c r="J140" s="178">
        <v>0</v>
      </c>
      <c r="K140" s="178">
        <v>0</v>
      </c>
      <c r="L140" s="178">
        <v>0</v>
      </c>
      <c r="M140" s="178">
        <v>0</v>
      </c>
      <c r="N140" s="178">
        <v>29</v>
      </c>
      <c r="O140" s="178">
        <v>12</v>
      </c>
      <c r="P140" s="178">
        <v>0</v>
      </c>
      <c r="Q140" s="178">
        <v>212217</v>
      </c>
      <c r="R140" s="178">
        <v>95094</v>
      </c>
      <c r="S140" s="178">
        <v>0</v>
      </c>
      <c r="T140" s="178">
        <v>19772</v>
      </c>
      <c r="U140" s="178">
        <v>54705329</v>
      </c>
      <c r="V140" s="178">
        <v>4908</v>
      </c>
      <c r="W140" s="178">
        <v>55541511</v>
      </c>
      <c r="X140" s="178">
        <f t="shared" si="17"/>
        <v>29</v>
      </c>
      <c r="Y140" s="183"/>
      <c r="Z140" s="178">
        <f t="shared" si="19"/>
        <v>212217</v>
      </c>
      <c r="AA140" s="379"/>
    </row>
    <row r="141" spans="1:27" x14ac:dyDescent="0.35">
      <c r="A141" s="181" t="s">
        <v>87</v>
      </c>
      <c r="B141" s="178">
        <v>840</v>
      </c>
      <c r="C141" s="178">
        <v>22691329</v>
      </c>
      <c r="D141" s="178">
        <v>417</v>
      </c>
      <c r="E141" s="178">
        <v>240</v>
      </c>
      <c r="F141" s="178">
        <v>3644369</v>
      </c>
      <c r="G141" s="178">
        <v>48</v>
      </c>
      <c r="H141" s="178">
        <v>220572</v>
      </c>
      <c r="I141" s="178">
        <v>98</v>
      </c>
      <c r="J141" s="178">
        <v>1404218</v>
      </c>
      <c r="K141" s="178">
        <v>69</v>
      </c>
      <c r="L141" s="178">
        <v>1138231</v>
      </c>
      <c r="M141" s="178">
        <v>169748</v>
      </c>
      <c r="N141" s="178">
        <v>803</v>
      </c>
      <c r="O141" s="178">
        <v>571</v>
      </c>
      <c r="P141" s="178">
        <v>96</v>
      </c>
      <c r="Q141" s="178">
        <v>20235396</v>
      </c>
      <c r="R141" s="178">
        <v>18271469</v>
      </c>
      <c r="S141" s="178">
        <v>556934</v>
      </c>
      <c r="T141" s="178">
        <v>2605</v>
      </c>
      <c r="U141" s="178">
        <v>29745496</v>
      </c>
      <c r="V141" s="178">
        <v>1623</v>
      </c>
      <c r="W141" s="178">
        <v>40658758</v>
      </c>
      <c r="X141" s="178">
        <f t="shared" si="17"/>
        <v>-37</v>
      </c>
      <c r="Y141" s="183">
        <f t="shared" si="18"/>
        <v>-4.4047619047619051E-2</v>
      </c>
      <c r="Z141" s="178">
        <f t="shared" si="19"/>
        <v>-2455933</v>
      </c>
      <c r="AA141" s="379">
        <f t="shared" si="20"/>
        <v>-0.10823222385960735</v>
      </c>
    </row>
    <row r="142" spans="1:27" x14ac:dyDescent="0.35">
      <c r="A142" s="181" t="s">
        <v>87</v>
      </c>
      <c r="B142" s="178">
        <v>0</v>
      </c>
      <c r="C142" s="178">
        <v>0</v>
      </c>
      <c r="D142" s="178">
        <v>48</v>
      </c>
      <c r="E142" s="178">
        <v>4</v>
      </c>
      <c r="F142" s="178">
        <v>8465</v>
      </c>
      <c r="G142" s="178">
        <v>4</v>
      </c>
      <c r="H142" s="178">
        <v>5000</v>
      </c>
      <c r="I142" s="178">
        <v>0</v>
      </c>
      <c r="J142" s="178">
        <v>0</v>
      </c>
      <c r="K142" s="178">
        <v>2</v>
      </c>
      <c r="L142" s="178">
        <v>6314</v>
      </c>
      <c r="M142" s="178">
        <v>493</v>
      </c>
      <c r="N142" s="178">
        <v>38</v>
      </c>
      <c r="O142" s="178">
        <v>15</v>
      </c>
      <c r="P142" s="178">
        <v>1</v>
      </c>
      <c r="Q142" s="178">
        <v>292240</v>
      </c>
      <c r="R142" s="178">
        <v>155216</v>
      </c>
      <c r="S142" s="178">
        <v>6514</v>
      </c>
      <c r="T142" s="178">
        <v>5499</v>
      </c>
      <c r="U142" s="178">
        <v>17677733</v>
      </c>
      <c r="V142" s="178">
        <v>1795</v>
      </c>
      <c r="W142" s="178">
        <v>25534511</v>
      </c>
      <c r="X142" s="178">
        <f t="shared" si="17"/>
        <v>38</v>
      </c>
      <c r="Y142" s="183"/>
      <c r="Z142" s="178">
        <f t="shared" si="19"/>
        <v>292240</v>
      </c>
      <c r="AA142" s="379"/>
    </row>
    <row r="143" spans="1:27" x14ac:dyDescent="0.35">
      <c r="A143" s="181" t="s">
        <v>241</v>
      </c>
      <c r="B143" s="378">
        <f>SUM(B139:B142)</f>
        <v>3053</v>
      </c>
      <c r="C143" s="378">
        <f t="shared" ref="C143:W143" si="22">SUM(C139:C142)</f>
        <v>71770254</v>
      </c>
      <c r="D143" s="378">
        <f t="shared" si="22"/>
        <v>1234</v>
      </c>
      <c r="E143" s="378">
        <f t="shared" si="22"/>
        <v>664</v>
      </c>
      <c r="F143" s="378">
        <f t="shared" si="22"/>
        <v>7258509</v>
      </c>
      <c r="G143" s="378">
        <f t="shared" si="22"/>
        <v>156</v>
      </c>
      <c r="H143" s="378">
        <f t="shared" si="22"/>
        <v>1058854</v>
      </c>
      <c r="I143" s="378">
        <f t="shared" si="22"/>
        <v>379</v>
      </c>
      <c r="J143" s="378">
        <f t="shared" si="22"/>
        <v>4554747</v>
      </c>
      <c r="K143" s="378">
        <f t="shared" si="22"/>
        <v>291</v>
      </c>
      <c r="L143" s="378">
        <f t="shared" si="22"/>
        <v>2731371</v>
      </c>
      <c r="M143" s="378">
        <f t="shared" si="22"/>
        <v>1176928</v>
      </c>
      <c r="N143" s="378">
        <f t="shared" si="22"/>
        <v>2798</v>
      </c>
      <c r="O143" s="378">
        <f t="shared" si="22"/>
        <v>1746</v>
      </c>
      <c r="P143" s="378">
        <f t="shared" si="22"/>
        <v>352</v>
      </c>
      <c r="Q143" s="378">
        <f t="shared" si="22"/>
        <v>69940527</v>
      </c>
      <c r="R143" s="378">
        <f t="shared" si="22"/>
        <v>60785497</v>
      </c>
      <c r="S143" s="378">
        <f t="shared" si="22"/>
        <v>3640291</v>
      </c>
      <c r="T143" s="378">
        <f t="shared" si="22"/>
        <v>35421</v>
      </c>
      <c r="U143" s="378">
        <f t="shared" si="22"/>
        <v>175853801</v>
      </c>
      <c r="V143" s="378">
        <f t="shared" si="22"/>
        <v>13288</v>
      </c>
      <c r="W143" s="378">
        <f t="shared" si="22"/>
        <v>243591220</v>
      </c>
      <c r="X143" s="178">
        <f t="shared" si="17"/>
        <v>-255</v>
      </c>
      <c r="Y143" s="183">
        <f t="shared" si="18"/>
        <v>-8.3524402227317399E-2</v>
      </c>
      <c r="Z143" s="178">
        <f t="shared" si="19"/>
        <v>-1829727</v>
      </c>
      <c r="AA143" s="379">
        <f t="shared" si="20"/>
        <v>-2.5494224947288049E-2</v>
      </c>
    </row>
    <row r="144" spans="1:27" x14ac:dyDescent="0.35">
      <c r="A144" s="181" t="s">
        <v>88</v>
      </c>
      <c r="B144" s="178">
        <v>720</v>
      </c>
      <c r="C144" s="178">
        <v>22408093</v>
      </c>
      <c r="D144" s="178">
        <v>271</v>
      </c>
      <c r="E144" s="178">
        <v>146</v>
      </c>
      <c r="F144" s="178">
        <v>2081120</v>
      </c>
      <c r="G144" s="178">
        <v>43</v>
      </c>
      <c r="H144" s="178">
        <v>973641</v>
      </c>
      <c r="I144" s="178">
        <v>65</v>
      </c>
      <c r="J144" s="178">
        <v>750559</v>
      </c>
      <c r="K144" s="178">
        <v>94</v>
      </c>
      <c r="L144" s="178">
        <v>897442</v>
      </c>
      <c r="M144" s="178">
        <v>320137</v>
      </c>
      <c r="N144" s="178">
        <v>646</v>
      </c>
      <c r="O144" s="178">
        <v>374</v>
      </c>
      <c r="P144" s="178">
        <v>77</v>
      </c>
      <c r="Q144" s="178">
        <v>21884633</v>
      </c>
      <c r="R144" s="178">
        <v>19085883</v>
      </c>
      <c r="S144" s="178">
        <v>2455845</v>
      </c>
      <c r="T144" s="178">
        <v>3608</v>
      </c>
      <c r="U144" s="178">
        <v>38276424</v>
      </c>
      <c r="V144" s="178">
        <v>1950</v>
      </c>
      <c r="W144" s="178">
        <v>60500275</v>
      </c>
      <c r="X144" s="178">
        <f t="shared" si="17"/>
        <v>-74</v>
      </c>
      <c r="Y144" s="183">
        <f t="shared" si="18"/>
        <v>-0.10277777777777777</v>
      </c>
      <c r="Z144" s="178">
        <f t="shared" si="19"/>
        <v>-523460</v>
      </c>
      <c r="AA144" s="379">
        <f t="shared" si="20"/>
        <v>-2.3360310045125215E-2</v>
      </c>
    </row>
    <row r="145" spans="1:27" x14ac:dyDescent="0.35">
      <c r="A145" s="181" t="s">
        <v>88</v>
      </c>
      <c r="B145" s="178">
        <v>0</v>
      </c>
      <c r="C145" s="178">
        <v>0</v>
      </c>
      <c r="D145" s="178">
        <v>29</v>
      </c>
      <c r="E145" s="178">
        <v>5</v>
      </c>
      <c r="F145" s="178">
        <v>7113</v>
      </c>
      <c r="G145" s="178">
        <v>2</v>
      </c>
      <c r="H145" s="178">
        <v>14000</v>
      </c>
      <c r="I145" s="178">
        <v>0</v>
      </c>
      <c r="J145" s="178">
        <v>0</v>
      </c>
      <c r="K145" s="178">
        <v>0</v>
      </c>
      <c r="L145" s="178">
        <v>0</v>
      </c>
      <c r="M145" s="178">
        <v>0</v>
      </c>
      <c r="N145" s="178">
        <v>22</v>
      </c>
      <c r="O145" s="178">
        <v>4</v>
      </c>
      <c r="P145" s="178">
        <v>2</v>
      </c>
      <c r="Q145" s="178">
        <v>130387</v>
      </c>
      <c r="R145" s="178">
        <v>29405</v>
      </c>
      <c r="S145" s="178">
        <v>1500</v>
      </c>
      <c r="T145" s="178">
        <v>8727</v>
      </c>
      <c r="U145" s="178">
        <v>22596869</v>
      </c>
      <c r="V145" s="178">
        <v>2481</v>
      </c>
      <c r="W145" s="178">
        <v>24749004</v>
      </c>
      <c r="X145" s="178">
        <f t="shared" si="17"/>
        <v>22</v>
      </c>
      <c r="Y145" s="183"/>
      <c r="Z145" s="178">
        <f t="shared" si="19"/>
        <v>130387</v>
      </c>
      <c r="AA145" s="379"/>
    </row>
    <row r="146" spans="1:27" x14ac:dyDescent="0.35">
      <c r="A146" s="181" t="s">
        <v>89</v>
      </c>
      <c r="B146" s="178">
        <v>601</v>
      </c>
      <c r="C146" s="178">
        <v>18323253</v>
      </c>
      <c r="D146" s="178">
        <v>225</v>
      </c>
      <c r="E146" s="178">
        <v>116</v>
      </c>
      <c r="F146" s="178">
        <v>1588071</v>
      </c>
      <c r="G146" s="178">
        <v>42</v>
      </c>
      <c r="H146" s="178">
        <v>81335</v>
      </c>
      <c r="I146" s="178">
        <v>87</v>
      </c>
      <c r="J146" s="178">
        <v>2191633</v>
      </c>
      <c r="K146" s="178">
        <v>59</v>
      </c>
      <c r="L146" s="178">
        <v>2038014</v>
      </c>
      <c r="M146" s="178">
        <v>1057736</v>
      </c>
      <c r="N146" s="178">
        <v>492</v>
      </c>
      <c r="O146" s="178">
        <v>266</v>
      </c>
      <c r="P146" s="178">
        <v>67</v>
      </c>
      <c r="Q146" s="178">
        <v>15451256</v>
      </c>
      <c r="R146" s="178">
        <v>12920446</v>
      </c>
      <c r="S146" s="178">
        <v>481334</v>
      </c>
      <c r="T146" s="178">
        <v>2038</v>
      </c>
      <c r="U146" s="178">
        <v>24486739</v>
      </c>
      <c r="V146" s="178">
        <v>1436</v>
      </c>
      <c r="W146" s="178">
        <v>41806569</v>
      </c>
      <c r="X146" s="178">
        <f t="shared" si="17"/>
        <v>-109</v>
      </c>
      <c r="Y146" s="183">
        <f t="shared" si="18"/>
        <v>-0.18136439267886856</v>
      </c>
      <c r="Z146" s="178">
        <f t="shared" si="19"/>
        <v>-2871997</v>
      </c>
      <c r="AA146" s="379">
        <f t="shared" si="20"/>
        <v>-0.15674056347963977</v>
      </c>
    </row>
    <row r="147" spans="1:27" x14ac:dyDescent="0.35">
      <c r="A147" s="181" t="s">
        <v>89</v>
      </c>
      <c r="B147" s="178">
        <v>0</v>
      </c>
      <c r="C147" s="178">
        <v>0</v>
      </c>
      <c r="D147" s="178">
        <v>11</v>
      </c>
      <c r="E147" s="178">
        <v>0</v>
      </c>
      <c r="F147" s="178">
        <v>0</v>
      </c>
      <c r="G147" s="178">
        <v>1</v>
      </c>
      <c r="H147" s="178">
        <v>0</v>
      </c>
      <c r="I147" s="178">
        <v>0</v>
      </c>
      <c r="J147" s="178">
        <v>0</v>
      </c>
      <c r="K147" s="178">
        <v>0</v>
      </c>
      <c r="L147" s="178">
        <v>0</v>
      </c>
      <c r="M147" s="178">
        <v>0</v>
      </c>
      <c r="N147" s="178">
        <v>10</v>
      </c>
      <c r="O147" s="178">
        <v>1</v>
      </c>
      <c r="P147" s="178">
        <v>0</v>
      </c>
      <c r="Q147" s="178">
        <v>60110</v>
      </c>
      <c r="R147" s="178">
        <v>3918</v>
      </c>
      <c r="S147" s="178">
        <v>0</v>
      </c>
      <c r="T147" s="178">
        <v>3886</v>
      </c>
      <c r="U147" s="380">
        <v>11470874</v>
      </c>
      <c r="V147" s="178">
        <v>1423</v>
      </c>
      <c r="W147" s="380">
        <v>18786834</v>
      </c>
      <c r="X147" s="178">
        <f t="shared" si="17"/>
        <v>10</v>
      </c>
      <c r="Y147" s="183"/>
      <c r="Z147" s="178">
        <f t="shared" si="19"/>
        <v>60110</v>
      </c>
      <c r="AA147" s="379"/>
    </row>
    <row r="148" spans="1:27" x14ac:dyDescent="0.35">
      <c r="A148" s="181" t="s">
        <v>90</v>
      </c>
      <c r="B148" s="178">
        <v>20746</v>
      </c>
      <c r="C148" s="178">
        <v>506222160</v>
      </c>
      <c r="D148" s="178">
        <v>8266</v>
      </c>
      <c r="E148" s="178">
        <v>4658</v>
      </c>
      <c r="F148" s="178">
        <v>49470283</v>
      </c>
      <c r="G148" s="178">
        <v>1320</v>
      </c>
      <c r="H148" s="178">
        <v>7824121</v>
      </c>
      <c r="I148" s="178">
        <v>2349</v>
      </c>
      <c r="J148" s="178">
        <v>34274882</v>
      </c>
      <c r="K148" s="178">
        <v>2010</v>
      </c>
      <c r="L148" s="178">
        <v>20130788</v>
      </c>
      <c r="M148" s="178">
        <v>6364686</v>
      </c>
      <c r="N148" s="178">
        <v>18679</v>
      </c>
      <c r="O148" s="178">
        <v>8799</v>
      </c>
      <c r="P148" s="178">
        <v>2417</v>
      </c>
      <c r="Q148" s="178">
        <v>471839579</v>
      </c>
      <c r="R148" s="178">
        <v>377383962</v>
      </c>
      <c r="S148" s="178">
        <v>21154864</v>
      </c>
      <c r="T148" s="178">
        <v>76412</v>
      </c>
      <c r="U148" s="178">
        <v>655276554</v>
      </c>
      <c r="V148" s="178">
        <v>50699</v>
      </c>
      <c r="W148" s="178">
        <v>1233972390</v>
      </c>
      <c r="X148" s="178">
        <f t="shared" si="17"/>
        <v>-2067</v>
      </c>
      <c r="Y148" s="183">
        <f t="shared" si="18"/>
        <v>-9.9633664320832926E-2</v>
      </c>
      <c r="Z148" s="178">
        <f t="shared" si="19"/>
        <v>-34382581</v>
      </c>
      <c r="AA148" s="379">
        <f t="shared" si="20"/>
        <v>-6.7919944476551558E-2</v>
      </c>
    </row>
    <row r="149" spans="1:27" x14ac:dyDescent="0.35">
      <c r="A149" s="181" t="s">
        <v>90</v>
      </c>
      <c r="B149" s="178">
        <v>0</v>
      </c>
      <c r="C149" s="178">
        <v>0</v>
      </c>
      <c r="D149" s="178">
        <v>715</v>
      </c>
      <c r="E149" s="178">
        <v>30</v>
      </c>
      <c r="F149" s="178">
        <v>84914</v>
      </c>
      <c r="G149" s="178">
        <v>37</v>
      </c>
      <c r="H149" s="178">
        <v>31700</v>
      </c>
      <c r="I149" s="178">
        <v>0</v>
      </c>
      <c r="J149" s="178">
        <v>0</v>
      </c>
      <c r="K149" s="178">
        <v>4</v>
      </c>
      <c r="L149" s="178">
        <v>0</v>
      </c>
      <c r="M149" s="178">
        <v>6236</v>
      </c>
      <c r="N149" s="178">
        <v>644</v>
      </c>
      <c r="O149" s="178">
        <v>125</v>
      </c>
      <c r="P149" s="178">
        <v>12</v>
      </c>
      <c r="Q149" s="178">
        <v>4241690</v>
      </c>
      <c r="R149" s="178">
        <v>1420106</v>
      </c>
      <c r="S149" s="178">
        <v>52328</v>
      </c>
      <c r="T149" s="178">
        <v>133190</v>
      </c>
      <c r="U149" s="178">
        <v>378856166</v>
      </c>
      <c r="V149" s="178">
        <v>53476</v>
      </c>
      <c r="W149" s="178">
        <v>420903875</v>
      </c>
      <c r="X149" s="178">
        <f t="shared" si="17"/>
        <v>644</v>
      </c>
      <c r="Y149" s="183"/>
      <c r="Z149" s="178">
        <f t="shared" si="19"/>
        <v>4241690</v>
      </c>
      <c r="AA149" s="379"/>
    </row>
    <row r="150" spans="1:27" x14ac:dyDescent="0.35">
      <c r="A150" s="181" t="s">
        <v>91</v>
      </c>
      <c r="B150" s="178">
        <v>4525</v>
      </c>
      <c r="C150" s="178">
        <v>104626428</v>
      </c>
      <c r="D150" s="178">
        <v>1651</v>
      </c>
      <c r="E150" s="178">
        <v>855</v>
      </c>
      <c r="F150" s="178">
        <v>11460481</v>
      </c>
      <c r="G150" s="178">
        <v>403</v>
      </c>
      <c r="H150" s="178">
        <v>1225665</v>
      </c>
      <c r="I150" s="178">
        <v>452</v>
      </c>
      <c r="J150" s="178">
        <v>5822701</v>
      </c>
      <c r="K150" s="178">
        <v>330</v>
      </c>
      <c r="L150" s="178">
        <v>3158600</v>
      </c>
      <c r="M150" s="178">
        <v>1958497</v>
      </c>
      <c r="N150" s="178">
        <v>4140</v>
      </c>
      <c r="O150" s="178">
        <v>2200</v>
      </c>
      <c r="P150" s="178">
        <v>413</v>
      </c>
      <c r="Q150" s="178">
        <v>97013622</v>
      </c>
      <c r="R150" s="178">
        <v>81902733</v>
      </c>
      <c r="S150" s="178">
        <v>3366692</v>
      </c>
      <c r="T150" s="178">
        <v>8459</v>
      </c>
      <c r="U150" s="178">
        <v>103364591</v>
      </c>
      <c r="V150" s="178">
        <v>8597</v>
      </c>
      <c r="W150" s="178">
        <v>235045493</v>
      </c>
      <c r="X150" s="178">
        <f t="shared" si="17"/>
        <v>-385</v>
      </c>
      <c r="Y150" s="183">
        <f t="shared" si="18"/>
        <v>-8.5082872928176789E-2</v>
      </c>
      <c r="Z150" s="178">
        <f t="shared" si="19"/>
        <v>-7612806</v>
      </c>
      <c r="AA150" s="379">
        <f t="shared" si="20"/>
        <v>-7.2761788254875712E-2</v>
      </c>
    </row>
    <row r="151" spans="1:27" x14ac:dyDescent="0.35">
      <c r="A151" s="181" t="s">
        <v>91</v>
      </c>
      <c r="B151" s="178">
        <v>0</v>
      </c>
      <c r="C151" s="178">
        <v>0</v>
      </c>
      <c r="D151" s="178">
        <v>135</v>
      </c>
      <c r="E151" s="178">
        <v>9</v>
      </c>
      <c r="F151" s="178">
        <v>16509</v>
      </c>
      <c r="G151" s="178">
        <v>7</v>
      </c>
      <c r="H151" s="178">
        <v>6300</v>
      </c>
      <c r="I151" s="178">
        <v>0</v>
      </c>
      <c r="J151" s="178">
        <v>0</v>
      </c>
      <c r="K151" s="178">
        <v>0</v>
      </c>
      <c r="L151" s="178">
        <v>0</v>
      </c>
      <c r="M151" s="178">
        <v>0</v>
      </c>
      <c r="N151" s="178">
        <v>119</v>
      </c>
      <c r="O151" s="178">
        <v>35</v>
      </c>
      <c r="P151" s="178">
        <v>1</v>
      </c>
      <c r="Q151" s="178">
        <v>747854</v>
      </c>
      <c r="R151" s="178">
        <v>288796</v>
      </c>
      <c r="S151" s="178">
        <v>100</v>
      </c>
      <c r="T151" s="178">
        <v>12819</v>
      </c>
      <c r="U151" s="178">
        <v>41395623</v>
      </c>
      <c r="V151" s="178">
        <v>5692</v>
      </c>
      <c r="W151" s="178">
        <v>59813125</v>
      </c>
      <c r="X151" s="178">
        <f t="shared" si="17"/>
        <v>119</v>
      </c>
      <c r="Y151" s="183"/>
      <c r="Z151" s="178">
        <f t="shared" si="19"/>
        <v>747854</v>
      </c>
      <c r="AA151" s="379"/>
    </row>
    <row r="152" spans="1:27" x14ac:dyDescent="0.35">
      <c r="A152" s="181" t="s">
        <v>92</v>
      </c>
      <c r="B152" s="178">
        <v>3380</v>
      </c>
      <c r="C152" s="178">
        <v>72898277</v>
      </c>
      <c r="D152" s="178">
        <v>1172</v>
      </c>
      <c r="E152" s="178">
        <v>708</v>
      </c>
      <c r="F152" s="178">
        <v>4769015</v>
      </c>
      <c r="G152" s="178">
        <v>296</v>
      </c>
      <c r="H152" s="178">
        <v>1037943</v>
      </c>
      <c r="I152" s="178">
        <v>386</v>
      </c>
      <c r="J152" s="178">
        <v>4480142</v>
      </c>
      <c r="K152" s="178">
        <v>263</v>
      </c>
      <c r="L152" s="178">
        <v>2055439</v>
      </c>
      <c r="M152" s="178">
        <v>857975</v>
      </c>
      <c r="N152" s="178">
        <v>2899</v>
      </c>
      <c r="O152" s="178">
        <v>1472</v>
      </c>
      <c r="P152" s="178">
        <v>351</v>
      </c>
      <c r="Q152" s="178">
        <v>66260373</v>
      </c>
      <c r="R152" s="178">
        <v>56214275</v>
      </c>
      <c r="S152" s="178">
        <v>1770348</v>
      </c>
      <c r="T152" s="178">
        <v>6668</v>
      </c>
      <c r="U152" s="178">
        <v>67553167</v>
      </c>
      <c r="V152" s="178">
        <v>6264</v>
      </c>
      <c r="W152" s="178">
        <v>155111380</v>
      </c>
      <c r="X152" s="178">
        <f t="shared" si="17"/>
        <v>-481</v>
      </c>
      <c r="Y152" s="183">
        <f t="shared" si="18"/>
        <v>-0.1423076923076923</v>
      </c>
      <c r="Z152" s="178">
        <f t="shared" si="19"/>
        <v>-6637904</v>
      </c>
      <c r="AA152" s="379">
        <f t="shared" si="20"/>
        <v>-9.1057076698808664E-2</v>
      </c>
    </row>
    <row r="153" spans="1:27" x14ac:dyDescent="0.35">
      <c r="A153" s="181" t="s">
        <v>92</v>
      </c>
      <c r="B153" s="178">
        <v>0</v>
      </c>
      <c r="C153" s="178">
        <v>0</v>
      </c>
      <c r="D153" s="178">
        <v>82</v>
      </c>
      <c r="E153" s="178">
        <v>6</v>
      </c>
      <c r="F153" s="178">
        <v>18718</v>
      </c>
      <c r="G153" s="178">
        <v>9</v>
      </c>
      <c r="H153" s="178">
        <v>6800</v>
      </c>
      <c r="I153" s="178">
        <v>0</v>
      </c>
      <c r="J153" s="178">
        <v>0</v>
      </c>
      <c r="K153" s="178">
        <v>0</v>
      </c>
      <c r="L153" s="178">
        <v>0</v>
      </c>
      <c r="M153" s="178">
        <v>0</v>
      </c>
      <c r="N153" s="178">
        <v>67</v>
      </c>
      <c r="O153" s="178">
        <v>23</v>
      </c>
      <c r="P153" s="178">
        <v>1</v>
      </c>
      <c r="Q153" s="178">
        <v>480399</v>
      </c>
      <c r="R153" s="178">
        <v>176964</v>
      </c>
      <c r="S153" s="178">
        <v>2693</v>
      </c>
      <c r="T153" s="178">
        <v>10485</v>
      </c>
      <c r="U153" s="178">
        <v>30654966</v>
      </c>
      <c r="V153" s="178">
        <v>4239</v>
      </c>
      <c r="W153" s="178">
        <v>43788385</v>
      </c>
      <c r="X153" s="178">
        <f t="shared" si="17"/>
        <v>67</v>
      </c>
      <c r="Y153" s="183"/>
      <c r="Z153" s="178">
        <f t="shared" si="19"/>
        <v>480399</v>
      </c>
      <c r="AA153" s="379"/>
    </row>
    <row r="154" spans="1:27" x14ac:dyDescent="0.35">
      <c r="A154" s="181" t="s">
        <v>250</v>
      </c>
      <c r="B154" s="378">
        <f>SUM(B144:B153)</f>
        <v>29972</v>
      </c>
      <c r="C154" s="378">
        <f t="shared" ref="C154:W154" si="23">SUM(C144:C153)</f>
        <v>724478211</v>
      </c>
      <c r="D154" s="378">
        <f t="shared" si="23"/>
        <v>12557</v>
      </c>
      <c r="E154" s="378">
        <f t="shared" si="23"/>
        <v>6533</v>
      </c>
      <c r="F154" s="378">
        <f t="shared" si="23"/>
        <v>69496224</v>
      </c>
      <c r="G154" s="378">
        <f t="shared" si="23"/>
        <v>2160</v>
      </c>
      <c r="H154" s="378">
        <f t="shared" si="23"/>
        <v>11201505</v>
      </c>
      <c r="I154" s="378">
        <f t="shared" si="23"/>
        <v>3339</v>
      </c>
      <c r="J154" s="378">
        <f t="shared" si="23"/>
        <v>47519917</v>
      </c>
      <c r="K154" s="378">
        <f t="shared" si="23"/>
        <v>2760</v>
      </c>
      <c r="L154" s="378">
        <f t="shared" si="23"/>
        <v>28280283</v>
      </c>
      <c r="M154" s="378">
        <f t="shared" si="23"/>
        <v>10565267</v>
      </c>
      <c r="N154" s="378">
        <f t="shared" si="23"/>
        <v>27718</v>
      </c>
      <c r="O154" s="378">
        <f t="shared" si="23"/>
        <v>13299</v>
      </c>
      <c r="P154" s="378">
        <f t="shared" si="23"/>
        <v>3341</v>
      </c>
      <c r="Q154" s="378">
        <f t="shared" si="23"/>
        <v>678109903</v>
      </c>
      <c r="R154" s="378">
        <f t="shared" si="23"/>
        <v>549426488</v>
      </c>
      <c r="S154" s="378">
        <f t="shared" si="23"/>
        <v>29285704</v>
      </c>
      <c r="T154" s="378">
        <f t="shared" si="23"/>
        <v>266292</v>
      </c>
      <c r="U154" s="378">
        <f t="shared" si="23"/>
        <v>1373931973</v>
      </c>
      <c r="V154" s="378">
        <f t="shared" si="23"/>
        <v>136257</v>
      </c>
      <c r="W154" s="378">
        <f t="shared" si="23"/>
        <v>2294477330</v>
      </c>
      <c r="X154" s="178">
        <f t="shared" si="17"/>
        <v>-2254</v>
      </c>
      <c r="Y154" s="183">
        <f t="shared" si="18"/>
        <v>-7.5203523288402505E-2</v>
      </c>
      <c r="Z154" s="178">
        <f t="shared" si="19"/>
        <v>-46368308</v>
      </c>
      <c r="AA154" s="379">
        <f t="shared" si="20"/>
        <v>-6.4002349961633287E-2</v>
      </c>
    </row>
    <row r="155" spans="1:27" x14ac:dyDescent="0.35">
      <c r="A155" s="181" t="s">
        <v>93</v>
      </c>
      <c r="B155" s="178">
        <v>12586</v>
      </c>
      <c r="C155" s="178">
        <v>182660179</v>
      </c>
      <c r="D155" s="178">
        <v>6046</v>
      </c>
      <c r="E155" s="178">
        <v>3915</v>
      </c>
      <c r="F155" s="178">
        <v>29892519</v>
      </c>
      <c r="G155" s="178">
        <v>837</v>
      </c>
      <c r="H155" s="178">
        <v>2109379</v>
      </c>
      <c r="I155" s="178">
        <v>1499</v>
      </c>
      <c r="J155" s="178">
        <v>11842496</v>
      </c>
      <c r="K155" s="178">
        <v>803</v>
      </c>
      <c r="L155" s="178">
        <v>4627166</v>
      </c>
      <c r="M155" s="178">
        <v>1538644</v>
      </c>
      <c r="N155" s="178">
        <v>11572</v>
      </c>
      <c r="O155" s="178">
        <v>5904</v>
      </c>
      <c r="P155" s="178">
        <v>1863</v>
      </c>
      <c r="Q155" s="178">
        <v>173605527</v>
      </c>
      <c r="R155" s="178">
        <v>128339434</v>
      </c>
      <c r="S155" s="178">
        <v>10730634</v>
      </c>
      <c r="T155" s="178">
        <v>15187</v>
      </c>
      <c r="U155" s="178">
        <v>116527468</v>
      </c>
      <c r="V155" s="178">
        <v>18081</v>
      </c>
      <c r="W155" s="178">
        <v>303885850</v>
      </c>
      <c r="X155" s="178">
        <f t="shared" si="17"/>
        <v>-1014</v>
      </c>
      <c r="Y155" s="183">
        <f t="shared" si="18"/>
        <v>-8.056570792944541E-2</v>
      </c>
      <c r="Z155" s="178">
        <f t="shared" si="19"/>
        <v>-9054652</v>
      </c>
      <c r="AA155" s="379">
        <f t="shared" si="20"/>
        <v>-4.9571023359174522E-2</v>
      </c>
    </row>
    <row r="156" spans="1:27" x14ac:dyDescent="0.35">
      <c r="A156" s="181" t="s">
        <v>93</v>
      </c>
      <c r="B156" s="178">
        <v>0</v>
      </c>
      <c r="C156" s="178">
        <v>0</v>
      </c>
      <c r="D156" s="178">
        <v>651</v>
      </c>
      <c r="E156" s="178">
        <v>58</v>
      </c>
      <c r="F156" s="178">
        <v>172013</v>
      </c>
      <c r="G156" s="178">
        <v>32</v>
      </c>
      <c r="H156" s="178">
        <v>14700</v>
      </c>
      <c r="I156" s="178">
        <v>1</v>
      </c>
      <c r="J156" s="178">
        <v>6793</v>
      </c>
      <c r="K156" s="178">
        <v>2</v>
      </c>
      <c r="L156" s="178">
        <v>0</v>
      </c>
      <c r="M156" s="178">
        <v>1460</v>
      </c>
      <c r="N156" s="178">
        <v>558</v>
      </c>
      <c r="O156" s="178">
        <v>136</v>
      </c>
      <c r="P156" s="178">
        <v>22</v>
      </c>
      <c r="Q156" s="178">
        <v>3405111</v>
      </c>
      <c r="R156" s="178">
        <v>1245312</v>
      </c>
      <c r="S156" s="178">
        <v>64450</v>
      </c>
      <c r="T156" s="178">
        <v>18484</v>
      </c>
      <c r="U156" s="178">
        <v>50030111</v>
      </c>
      <c r="V156" s="178">
        <v>8841</v>
      </c>
      <c r="W156" s="178">
        <v>72284740</v>
      </c>
      <c r="X156" s="178">
        <f t="shared" si="17"/>
        <v>558</v>
      </c>
      <c r="Y156" s="183"/>
      <c r="Z156" s="178">
        <f t="shared" si="19"/>
        <v>3405111</v>
      </c>
      <c r="AA156" s="379"/>
    </row>
    <row r="157" spans="1:27" x14ac:dyDescent="0.35">
      <c r="A157" s="181" t="s">
        <v>94</v>
      </c>
      <c r="B157" s="178">
        <v>3603</v>
      </c>
      <c r="C157" s="178">
        <v>55280523</v>
      </c>
      <c r="D157" s="178">
        <v>1485</v>
      </c>
      <c r="E157" s="178">
        <v>979</v>
      </c>
      <c r="F157" s="178">
        <v>7251026</v>
      </c>
      <c r="G157" s="178">
        <v>338</v>
      </c>
      <c r="H157" s="178">
        <v>826753</v>
      </c>
      <c r="I157" s="178">
        <v>354</v>
      </c>
      <c r="J157" s="178">
        <v>2578341</v>
      </c>
      <c r="K157" s="178">
        <v>215</v>
      </c>
      <c r="L157" s="178">
        <v>1320260</v>
      </c>
      <c r="M157" s="178">
        <v>519533</v>
      </c>
      <c r="N157" s="178">
        <v>3098</v>
      </c>
      <c r="O157" s="178">
        <v>1478</v>
      </c>
      <c r="P157" s="178">
        <v>280</v>
      </c>
      <c r="Q157" s="178">
        <v>50795655</v>
      </c>
      <c r="R157" s="178">
        <v>36857559</v>
      </c>
      <c r="S157" s="178">
        <v>1505482</v>
      </c>
      <c r="T157" s="178">
        <v>4799</v>
      </c>
      <c r="U157" s="178">
        <v>50226253</v>
      </c>
      <c r="V157" s="178">
        <v>5373</v>
      </c>
      <c r="W157" s="178">
        <v>100194579</v>
      </c>
      <c r="X157" s="178">
        <f t="shared" si="17"/>
        <v>-505</v>
      </c>
      <c r="Y157" s="183">
        <f t="shared" si="18"/>
        <v>-0.14016097696364141</v>
      </c>
      <c r="Z157" s="178">
        <f t="shared" si="19"/>
        <v>-4484868</v>
      </c>
      <c r="AA157" s="379">
        <f t="shared" si="20"/>
        <v>-8.1129261385605916E-2</v>
      </c>
    </row>
    <row r="158" spans="1:27" x14ac:dyDescent="0.35">
      <c r="A158" s="181" t="s">
        <v>94</v>
      </c>
      <c r="B158" s="178">
        <v>0</v>
      </c>
      <c r="C158" s="178">
        <v>0</v>
      </c>
      <c r="D158" s="178">
        <v>195</v>
      </c>
      <c r="E158" s="178">
        <v>4</v>
      </c>
      <c r="F158" s="178">
        <v>12715</v>
      </c>
      <c r="G158" s="178">
        <v>28</v>
      </c>
      <c r="H158" s="178">
        <v>5000</v>
      </c>
      <c r="I158" s="178">
        <v>1</v>
      </c>
      <c r="J158" s="178">
        <v>48</v>
      </c>
      <c r="K158" s="178">
        <v>0</v>
      </c>
      <c r="L158" s="178">
        <v>0</v>
      </c>
      <c r="M158" s="178">
        <v>0</v>
      </c>
      <c r="N158" s="178">
        <v>162</v>
      </c>
      <c r="O158" s="178">
        <v>53</v>
      </c>
      <c r="P158" s="178">
        <v>2</v>
      </c>
      <c r="Q158" s="178">
        <v>1087740</v>
      </c>
      <c r="R158" s="178">
        <v>691127</v>
      </c>
      <c r="S158" s="178">
        <v>6329</v>
      </c>
      <c r="T158" s="178">
        <v>7220</v>
      </c>
      <c r="U158" s="380">
        <v>19425556</v>
      </c>
      <c r="V158" s="178">
        <v>3234</v>
      </c>
      <c r="W158" s="380">
        <v>29055106</v>
      </c>
      <c r="X158" s="178">
        <f t="shared" si="17"/>
        <v>162</v>
      </c>
      <c r="Y158" s="183"/>
      <c r="Z158" s="178">
        <f t="shared" si="19"/>
        <v>1087740</v>
      </c>
      <c r="AA158" s="379"/>
    </row>
    <row r="159" spans="1:27" x14ac:dyDescent="0.35">
      <c r="A159" s="181" t="s">
        <v>95</v>
      </c>
      <c r="B159" s="178">
        <v>58588</v>
      </c>
      <c r="C159" s="178">
        <v>681579765</v>
      </c>
      <c r="D159" s="178">
        <v>22664</v>
      </c>
      <c r="E159" s="178">
        <v>13542</v>
      </c>
      <c r="F159" s="178">
        <v>82509687</v>
      </c>
      <c r="G159" s="178">
        <v>4168</v>
      </c>
      <c r="H159" s="178">
        <v>11756720</v>
      </c>
      <c r="I159" s="178">
        <v>5633</v>
      </c>
      <c r="J159" s="178">
        <v>38964919</v>
      </c>
      <c r="K159" s="178">
        <v>3557</v>
      </c>
      <c r="L159" s="178">
        <v>21028853</v>
      </c>
      <c r="M159" s="178">
        <v>5977337</v>
      </c>
      <c r="N159" s="178">
        <v>54340</v>
      </c>
      <c r="O159" s="178">
        <v>20964</v>
      </c>
      <c r="P159" s="178">
        <v>5650</v>
      </c>
      <c r="Q159" s="178">
        <v>639790794</v>
      </c>
      <c r="R159" s="178">
        <v>419456659</v>
      </c>
      <c r="S159" s="178">
        <v>25768004</v>
      </c>
      <c r="T159" s="178">
        <v>61553</v>
      </c>
      <c r="U159" s="380">
        <v>402289279</v>
      </c>
      <c r="V159" s="178">
        <v>87963</v>
      </c>
      <c r="W159" s="380">
        <v>1103091804</v>
      </c>
      <c r="X159" s="178">
        <f t="shared" si="17"/>
        <v>-4248</v>
      </c>
      <c r="Y159" s="183">
        <f t="shared" si="18"/>
        <v>-7.2506315286406775E-2</v>
      </c>
      <c r="Z159" s="178">
        <f t="shared" si="19"/>
        <v>-41788971</v>
      </c>
      <c r="AA159" s="379">
        <f t="shared" si="20"/>
        <v>-6.1311930233140063E-2</v>
      </c>
    </row>
    <row r="160" spans="1:27" x14ac:dyDescent="0.35">
      <c r="A160" s="181" t="s">
        <v>95</v>
      </c>
      <c r="B160" s="178">
        <v>0</v>
      </c>
      <c r="C160" s="178">
        <v>0</v>
      </c>
      <c r="D160" s="178">
        <v>2545</v>
      </c>
      <c r="E160" s="178">
        <v>123</v>
      </c>
      <c r="F160" s="178">
        <v>233444</v>
      </c>
      <c r="G160" s="178">
        <v>208</v>
      </c>
      <c r="H160" s="178">
        <v>43230</v>
      </c>
      <c r="I160" s="178">
        <v>2</v>
      </c>
      <c r="J160" s="178">
        <v>5143</v>
      </c>
      <c r="K160" s="178">
        <v>9</v>
      </c>
      <c r="L160" s="178">
        <v>7514</v>
      </c>
      <c r="M160" s="178">
        <v>2689</v>
      </c>
      <c r="N160" s="178">
        <v>2202</v>
      </c>
      <c r="O160" s="178">
        <v>332</v>
      </c>
      <c r="P160" s="178">
        <v>52</v>
      </c>
      <c r="Q160" s="178">
        <v>11498368</v>
      </c>
      <c r="R160" s="178">
        <v>3444127</v>
      </c>
      <c r="S160" s="178">
        <v>135402</v>
      </c>
      <c r="T160" s="178">
        <v>62788</v>
      </c>
      <c r="U160" s="381">
        <v>174778966</v>
      </c>
      <c r="V160" s="381">
        <v>33007</v>
      </c>
      <c r="W160" s="381">
        <v>213234312</v>
      </c>
      <c r="X160" s="178">
        <f t="shared" si="17"/>
        <v>2202</v>
      </c>
      <c r="Y160" s="183"/>
      <c r="Z160" s="178">
        <f t="shared" si="19"/>
        <v>11498368</v>
      </c>
      <c r="AA160" s="379"/>
    </row>
    <row r="161" spans="1:27" x14ac:dyDescent="0.35">
      <c r="A161" s="181" t="s">
        <v>96</v>
      </c>
      <c r="B161" s="178">
        <v>3922</v>
      </c>
      <c r="C161" s="178">
        <v>62375087</v>
      </c>
      <c r="D161" s="178">
        <v>1664</v>
      </c>
      <c r="E161" s="178">
        <v>1226</v>
      </c>
      <c r="F161" s="178">
        <v>8264542</v>
      </c>
      <c r="G161" s="178">
        <v>293</v>
      </c>
      <c r="H161" s="178">
        <v>1249268</v>
      </c>
      <c r="I161" s="178">
        <v>336</v>
      </c>
      <c r="J161" s="178">
        <v>4437497</v>
      </c>
      <c r="K161" s="178">
        <v>303</v>
      </c>
      <c r="L161" s="178">
        <v>2026250</v>
      </c>
      <c r="M161" s="178">
        <v>914248</v>
      </c>
      <c r="N161" s="178">
        <v>3428</v>
      </c>
      <c r="O161" s="178">
        <v>2056</v>
      </c>
      <c r="P161" s="178">
        <v>337</v>
      </c>
      <c r="Q161" s="178">
        <v>63538358</v>
      </c>
      <c r="R161" s="178">
        <v>51530977</v>
      </c>
      <c r="S161" s="178">
        <v>2392534</v>
      </c>
      <c r="T161" s="178">
        <v>5611</v>
      </c>
      <c r="U161" s="178">
        <v>48795826</v>
      </c>
      <c r="V161" s="178">
        <v>6048</v>
      </c>
      <c r="W161" s="178">
        <v>130769124</v>
      </c>
      <c r="X161" s="178">
        <f t="shared" si="17"/>
        <v>-494</v>
      </c>
      <c r="Y161" s="183">
        <f t="shared" si="18"/>
        <v>-0.12595614482406936</v>
      </c>
      <c r="Z161" s="178">
        <f t="shared" si="19"/>
        <v>1163271</v>
      </c>
      <c r="AA161" s="379">
        <f t="shared" si="20"/>
        <v>1.8649609258260435E-2</v>
      </c>
    </row>
    <row r="162" spans="1:27" x14ac:dyDescent="0.35">
      <c r="A162" s="181" t="s">
        <v>96</v>
      </c>
      <c r="B162" s="178">
        <v>0</v>
      </c>
      <c r="C162" s="178">
        <v>0</v>
      </c>
      <c r="D162" s="178">
        <v>169</v>
      </c>
      <c r="E162" s="178">
        <v>2</v>
      </c>
      <c r="F162" s="178">
        <v>2486</v>
      </c>
      <c r="G162" s="178">
        <v>11</v>
      </c>
      <c r="H162" s="178">
        <v>11901</v>
      </c>
      <c r="I162" s="178">
        <v>0</v>
      </c>
      <c r="J162" s="178">
        <v>0</v>
      </c>
      <c r="K162" s="178">
        <v>0</v>
      </c>
      <c r="L162" s="178">
        <v>0</v>
      </c>
      <c r="M162" s="178">
        <v>0</v>
      </c>
      <c r="N162" s="178">
        <v>156</v>
      </c>
      <c r="O162" s="178">
        <v>53</v>
      </c>
      <c r="P162" s="178">
        <v>1</v>
      </c>
      <c r="Q162" s="178">
        <v>1154122</v>
      </c>
      <c r="R162" s="178">
        <v>504733</v>
      </c>
      <c r="S162" s="178">
        <v>1755</v>
      </c>
      <c r="T162" s="178">
        <v>7535</v>
      </c>
      <c r="U162" s="178">
        <v>20303702</v>
      </c>
      <c r="V162" s="178">
        <v>3638</v>
      </c>
      <c r="W162" s="178">
        <v>37776635</v>
      </c>
      <c r="X162" s="178">
        <f t="shared" si="17"/>
        <v>156</v>
      </c>
      <c r="Y162" s="183"/>
      <c r="Z162" s="178">
        <f t="shared" si="19"/>
        <v>1154122</v>
      </c>
      <c r="AA162" s="379"/>
    </row>
    <row r="163" spans="1:27" x14ac:dyDescent="0.35">
      <c r="A163" s="181" t="s">
        <v>97</v>
      </c>
      <c r="B163" s="178">
        <v>8849</v>
      </c>
      <c r="C163" s="178">
        <v>198487878</v>
      </c>
      <c r="D163" s="178">
        <v>4674</v>
      </c>
      <c r="E163" s="178">
        <v>2707</v>
      </c>
      <c r="F163" s="178">
        <v>23236730</v>
      </c>
      <c r="G163" s="178">
        <v>805</v>
      </c>
      <c r="H163" s="178">
        <v>4448131</v>
      </c>
      <c r="I163" s="178">
        <v>1251</v>
      </c>
      <c r="J163" s="178">
        <v>9446893</v>
      </c>
      <c r="K163" s="178">
        <v>725</v>
      </c>
      <c r="L163" s="178">
        <v>8895515</v>
      </c>
      <c r="M163" s="178">
        <v>2188135</v>
      </c>
      <c r="N163" s="178">
        <v>8060</v>
      </c>
      <c r="O163" s="178">
        <v>4475</v>
      </c>
      <c r="P163" s="178">
        <v>1136</v>
      </c>
      <c r="Q163" s="178">
        <v>173880580</v>
      </c>
      <c r="R163" s="178">
        <v>145010856</v>
      </c>
      <c r="S163" s="178">
        <v>7997180</v>
      </c>
      <c r="T163" s="178">
        <v>16011</v>
      </c>
      <c r="U163" s="178">
        <v>136835933</v>
      </c>
      <c r="V163" s="178">
        <v>16954</v>
      </c>
      <c r="W163" s="178">
        <v>349878354</v>
      </c>
      <c r="X163" s="178">
        <f t="shared" si="17"/>
        <v>-789</v>
      </c>
      <c r="Y163" s="183">
        <f t="shared" si="18"/>
        <v>-8.916261724488643E-2</v>
      </c>
      <c r="Z163" s="178">
        <f t="shared" si="19"/>
        <v>-24607298</v>
      </c>
      <c r="AA163" s="379">
        <f t="shared" si="20"/>
        <v>-0.12397380760955085</v>
      </c>
    </row>
    <row r="164" spans="1:27" x14ac:dyDescent="0.35">
      <c r="A164" s="181" t="s">
        <v>97</v>
      </c>
      <c r="B164" s="178">
        <v>0</v>
      </c>
      <c r="C164" s="178">
        <v>0</v>
      </c>
      <c r="D164" s="178">
        <v>630</v>
      </c>
      <c r="E164" s="178">
        <v>41</v>
      </c>
      <c r="F164" s="178">
        <v>145490</v>
      </c>
      <c r="G164" s="178">
        <v>51</v>
      </c>
      <c r="H164" s="178">
        <v>32800</v>
      </c>
      <c r="I164" s="178">
        <v>0</v>
      </c>
      <c r="J164" s="178">
        <v>0</v>
      </c>
      <c r="K164" s="178">
        <v>3</v>
      </c>
      <c r="L164" s="178">
        <v>0</v>
      </c>
      <c r="M164" s="178">
        <v>5741</v>
      </c>
      <c r="N164" s="178">
        <v>535</v>
      </c>
      <c r="O164" s="178">
        <v>205</v>
      </c>
      <c r="P164" s="178">
        <v>14</v>
      </c>
      <c r="Q164" s="178">
        <v>3584424</v>
      </c>
      <c r="R164" s="178">
        <v>1785850</v>
      </c>
      <c r="S164" s="178">
        <v>43930</v>
      </c>
      <c r="T164" s="178">
        <v>22113</v>
      </c>
      <c r="U164" s="178">
        <v>65766892</v>
      </c>
      <c r="V164" s="178">
        <v>10828</v>
      </c>
      <c r="W164" s="178">
        <v>106871475</v>
      </c>
      <c r="X164" s="178">
        <f t="shared" si="17"/>
        <v>535</v>
      </c>
      <c r="Y164" s="183"/>
      <c r="Z164" s="178">
        <f t="shared" si="19"/>
        <v>3584424</v>
      </c>
      <c r="AA164" s="379"/>
    </row>
    <row r="165" spans="1:27" x14ac:dyDescent="0.35">
      <c r="A165" s="181" t="s">
        <v>242</v>
      </c>
      <c r="B165" s="378">
        <f>SUM(B155:B164)</f>
        <v>87548</v>
      </c>
      <c r="C165" s="378">
        <f t="shared" ref="C165:W165" si="24">SUM(C155:C164)</f>
        <v>1180383432</v>
      </c>
      <c r="D165" s="378">
        <f t="shared" si="24"/>
        <v>40723</v>
      </c>
      <c r="E165" s="378">
        <f t="shared" si="24"/>
        <v>22597</v>
      </c>
      <c r="F165" s="378">
        <f t="shared" si="24"/>
        <v>151720652</v>
      </c>
      <c r="G165" s="378">
        <f t="shared" si="24"/>
        <v>6771</v>
      </c>
      <c r="H165" s="378">
        <f t="shared" si="24"/>
        <v>20497882</v>
      </c>
      <c r="I165" s="378">
        <f t="shared" si="24"/>
        <v>9077</v>
      </c>
      <c r="J165" s="378">
        <f t="shared" si="24"/>
        <v>67282130</v>
      </c>
      <c r="K165" s="378">
        <f t="shared" si="24"/>
        <v>5617</v>
      </c>
      <c r="L165" s="378">
        <f t="shared" si="24"/>
        <v>37905558</v>
      </c>
      <c r="M165" s="378">
        <f t="shared" si="24"/>
        <v>11147787</v>
      </c>
      <c r="N165" s="378">
        <f t="shared" si="24"/>
        <v>84111</v>
      </c>
      <c r="O165" s="378">
        <f t="shared" si="24"/>
        <v>35656</v>
      </c>
      <c r="P165" s="378">
        <f t="shared" si="24"/>
        <v>9357</v>
      </c>
      <c r="Q165" s="378">
        <f t="shared" si="24"/>
        <v>1122340679</v>
      </c>
      <c r="R165" s="378">
        <f t="shared" si="24"/>
        <v>788866634</v>
      </c>
      <c r="S165" s="378">
        <f t="shared" si="24"/>
        <v>48645700</v>
      </c>
      <c r="T165" s="378">
        <f t="shared" si="24"/>
        <v>221301</v>
      </c>
      <c r="U165" s="378">
        <f t="shared" si="24"/>
        <v>1084979986</v>
      </c>
      <c r="V165" s="378">
        <f t="shared" si="24"/>
        <v>193967</v>
      </c>
      <c r="W165" s="378">
        <f t="shared" si="24"/>
        <v>2447041979</v>
      </c>
      <c r="X165" s="178">
        <f t="shared" si="17"/>
        <v>-3437</v>
      </c>
      <c r="Y165" s="183">
        <f t="shared" si="18"/>
        <v>-3.92584639283593E-2</v>
      </c>
      <c r="Z165" s="178">
        <f t="shared" si="19"/>
        <v>-58042753</v>
      </c>
      <c r="AA165" s="379">
        <f t="shared" si="20"/>
        <v>-4.9172795403993774E-2</v>
      </c>
    </row>
    <row r="166" spans="1:27" x14ac:dyDescent="0.35">
      <c r="A166" s="181" t="s">
        <v>98</v>
      </c>
      <c r="B166" s="178">
        <v>877</v>
      </c>
      <c r="C166" s="178">
        <v>22899307</v>
      </c>
      <c r="D166" s="178">
        <v>413</v>
      </c>
      <c r="E166" s="178">
        <v>192</v>
      </c>
      <c r="F166" s="178">
        <v>3300435</v>
      </c>
      <c r="G166" s="178">
        <v>58</v>
      </c>
      <c r="H166" s="178">
        <v>522218</v>
      </c>
      <c r="I166" s="178">
        <v>128</v>
      </c>
      <c r="J166" s="178">
        <v>1523254</v>
      </c>
      <c r="K166" s="178">
        <v>82</v>
      </c>
      <c r="L166" s="178">
        <v>644721</v>
      </c>
      <c r="M166" s="178">
        <v>415158</v>
      </c>
      <c r="N166" s="178">
        <v>830</v>
      </c>
      <c r="O166" s="178">
        <v>462</v>
      </c>
      <c r="P166" s="178">
        <v>67</v>
      </c>
      <c r="Q166" s="178">
        <v>23319904</v>
      </c>
      <c r="R166" s="178">
        <v>20464712</v>
      </c>
      <c r="S166" s="178">
        <v>258926</v>
      </c>
      <c r="T166" s="178">
        <v>3130</v>
      </c>
      <c r="U166" s="178">
        <v>29550071</v>
      </c>
      <c r="V166" s="178">
        <v>1893</v>
      </c>
      <c r="W166" s="178">
        <v>59137585</v>
      </c>
      <c r="X166" s="178">
        <f t="shared" si="17"/>
        <v>-47</v>
      </c>
      <c r="Y166" s="183">
        <f t="shared" si="18"/>
        <v>-5.3591790193842644E-2</v>
      </c>
      <c r="Z166" s="178">
        <f t="shared" si="19"/>
        <v>420597</v>
      </c>
      <c r="AA166" s="379">
        <f t="shared" si="20"/>
        <v>1.836723705219551E-2</v>
      </c>
    </row>
    <row r="167" spans="1:27" x14ac:dyDescent="0.35">
      <c r="A167" s="181" t="s">
        <v>98</v>
      </c>
      <c r="B167" s="178">
        <v>0</v>
      </c>
      <c r="C167" s="178">
        <v>0</v>
      </c>
      <c r="D167" s="178">
        <v>50</v>
      </c>
      <c r="E167" s="178">
        <v>4</v>
      </c>
      <c r="F167" s="178">
        <v>6786</v>
      </c>
      <c r="G167" s="178">
        <v>3</v>
      </c>
      <c r="H167" s="178">
        <v>2700</v>
      </c>
      <c r="I167" s="178">
        <v>0</v>
      </c>
      <c r="J167" s="178">
        <v>0</v>
      </c>
      <c r="K167" s="178">
        <v>0</v>
      </c>
      <c r="L167" s="178">
        <v>0</v>
      </c>
      <c r="M167" s="178">
        <v>0</v>
      </c>
      <c r="N167" s="178">
        <v>43</v>
      </c>
      <c r="O167" s="178">
        <v>11</v>
      </c>
      <c r="P167" s="178">
        <v>2</v>
      </c>
      <c r="Q167" s="178">
        <v>240521</v>
      </c>
      <c r="R167" s="178">
        <v>107119</v>
      </c>
      <c r="S167" s="178">
        <v>8347</v>
      </c>
      <c r="T167" s="178">
        <v>7392</v>
      </c>
      <c r="U167" s="178">
        <v>17612795</v>
      </c>
      <c r="V167" s="178">
        <v>2089</v>
      </c>
      <c r="W167" s="178">
        <v>26044857</v>
      </c>
      <c r="X167" s="178">
        <f t="shared" si="17"/>
        <v>43</v>
      </c>
      <c r="Y167" s="183"/>
      <c r="Z167" s="178">
        <f t="shared" si="19"/>
        <v>240521</v>
      </c>
      <c r="AA167" s="379"/>
    </row>
    <row r="168" spans="1:27" x14ac:dyDescent="0.35">
      <c r="A168" s="181" t="s">
        <v>99</v>
      </c>
      <c r="B168" s="178">
        <v>716</v>
      </c>
      <c r="C168" s="178">
        <v>33114279</v>
      </c>
      <c r="D168" s="178">
        <v>330</v>
      </c>
      <c r="E168" s="178">
        <v>138</v>
      </c>
      <c r="F168" s="178">
        <v>1471454</v>
      </c>
      <c r="G168" s="178">
        <v>49</v>
      </c>
      <c r="H168" s="178">
        <v>595005</v>
      </c>
      <c r="I168" s="178">
        <v>83</v>
      </c>
      <c r="J168" s="178">
        <v>3251860</v>
      </c>
      <c r="K168" s="178">
        <v>78</v>
      </c>
      <c r="L168" s="178">
        <v>2392119</v>
      </c>
      <c r="M168" s="178">
        <v>2138679</v>
      </c>
      <c r="N168" s="178">
        <v>699</v>
      </c>
      <c r="O168" s="178">
        <v>448</v>
      </c>
      <c r="P168" s="178">
        <v>60</v>
      </c>
      <c r="Q168" s="178">
        <v>32769812</v>
      </c>
      <c r="R168" s="178">
        <v>30626569</v>
      </c>
      <c r="S168" s="178">
        <v>415723</v>
      </c>
      <c r="T168" s="178">
        <v>2909</v>
      </c>
      <c r="U168" s="178">
        <v>34459707</v>
      </c>
      <c r="V168" s="178">
        <v>1899</v>
      </c>
      <c r="W168" s="178">
        <v>68178894</v>
      </c>
      <c r="X168" s="178">
        <f t="shared" si="17"/>
        <v>-17</v>
      </c>
      <c r="Y168" s="183">
        <f t="shared" si="18"/>
        <v>-2.3743016759776536E-2</v>
      </c>
      <c r="Z168" s="178">
        <f t="shared" si="19"/>
        <v>-344467</v>
      </c>
      <c r="AA168" s="379">
        <f t="shared" si="20"/>
        <v>-1.0402370530247692E-2</v>
      </c>
    </row>
    <row r="169" spans="1:27" x14ac:dyDescent="0.35">
      <c r="A169" s="181" t="s">
        <v>99</v>
      </c>
      <c r="B169" s="178">
        <v>0</v>
      </c>
      <c r="C169" s="178">
        <v>0</v>
      </c>
      <c r="D169" s="178">
        <v>24</v>
      </c>
      <c r="E169" s="178">
        <v>2</v>
      </c>
      <c r="F169" s="178">
        <v>3409</v>
      </c>
      <c r="G169" s="178">
        <v>2</v>
      </c>
      <c r="H169" s="178">
        <v>2500</v>
      </c>
      <c r="I169" s="178">
        <v>0</v>
      </c>
      <c r="J169" s="178">
        <v>0</v>
      </c>
      <c r="K169" s="178">
        <v>0</v>
      </c>
      <c r="L169" s="178">
        <v>0</v>
      </c>
      <c r="M169" s="178">
        <v>0</v>
      </c>
      <c r="N169" s="178">
        <v>20</v>
      </c>
      <c r="O169" s="178">
        <v>9</v>
      </c>
      <c r="P169" s="178">
        <v>0</v>
      </c>
      <c r="Q169" s="178">
        <v>159738</v>
      </c>
      <c r="R169" s="178">
        <v>97161</v>
      </c>
      <c r="S169" s="178">
        <v>0</v>
      </c>
      <c r="T169" s="178">
        <v>6472</v>
      </c>
      <c r="U169" s="178">
        <v>17078489</v>
      </c>
      <c r="V169" s="178">
        <v>2053</v>
      </c>
      <c r="W169" s="178">
        <v>28759681</v>
      </c>
      <c r="X169" s="178">
        <f t="shared" si="17"/>
        <v>20</v>
      </c>
      <c r="Y169" s="183"/>
      <c r="Z169" s="178">
        <f t="shared" si="19"/>
        <v>159738</v>
      </c>
      <c r="AA169" s="379"/>
    </row>
    <row r="170" spans="1:27" x14ac:dyDescent="0.35">
      <c r="A170" s="181" t="s">
        <v>100</v>
      </c>
      <c r="B170" s="178">
        <v>755</v>
      </c>
      <c r="C170" s="178">
        <v>18980577</v>
      </c>
      <c r="D170" s="178">
        <v>375</v>
      </c>
      <c r="E170" s="178">
        <v>209</v>
      </c>
      <c r="F170" s="178">
        <v>2330314</v>
      </c>
      <c r="G170" s="178">
        <v>48</v>
      </c>
      <c r="H170" s="178">
        <v>153707</v>
      </c>
      <c r="I170" s="178">
        <v>117</v>
      </c>
      <c r="J170" s="178">
        <v>1720594</v>
      </c>
      <c r="K170" s="178">
        <v>84</v>
      </c>
      <c r="L170" s="178">
        <v>596609</v>
      </c>
      <c r="M170" s="178">
        <v>356917</v>
      </c>
      <c r="N170" s="178">
        <v>672</v>
      </c>
      <c r="O170" s="178">
        <v>377</v>
      </c>
      <c r="P170" s="178">
        <v>65</v>
      </c>
      <c r="Q170" s="178">
        <v>15596528</v>
      </c>
      <c r="R170" s="178">
        <v>13624836</v>
      </c>
      <c r="S170" s="178">
        <v>572334</v>
      </c>
      <c r="T170" s="178">
        <v>3842</v>
      </c>
      <c r="U170" s="178">
        <v>32029219</v>
      </c>
      <c r="V170" s="178">
        <v>1966</v>
      </c>
      <c r="W170" s="178">
        <v>48187330</v>
      </c>
      <c r="X170" s="178">
        <f t="shared" si="17"/>
        <v>-83</v>
      </c>
      <c r="Y170" s="183">
        <f t="shared" si="18"/>
        <v>-0.10993377483443709</v>
      </c>
      <c r="Z170" s="178">
        <f t="shared" si="19"/>
        <v>-3384049</v>
      </c>
      <c r="AA170" s="379">
        <f t="shared" si="20"/>
        <v>-0.17829010150745153</v>
      </c>
    </row>
    <row r="171" spans="1:27" x14ac:dyDescent="0.35">
      <c r="A171" s="181" t="s">
        <v>100</v>
      </c>
      <c r="B171" s="178">
        <v>0</v>
      </c>
      <c r="C171" s="178">
        <v>0</v>
      </c>
      <c r="D171" s="178">
        <v>38</v>
      </c>
      <c r="E171" s="178">
        <v>1</v>
      </c>
      <c r="F171" s="178">
        <v>1498</v>
      </c>
      <c r="G171" s="178">
        <v>1</v>
      </c>
      <c r="H171" s="178">
        <v>6000</v>
      </c>
      <c r="I171" s="178">
        <v>0</v>
      </c>
      <c r="J171" s="178">
        <v>0</v>
      </c>
      <c r="K171" s="178">
        <v>1</v>
      </c>
      <c r="L171" s="178">
        <v>0</v>
      </c>
      <c r="M171" s="178">
        <v>1396</v>
      </c>
      <c r="N171" s="178">
        <v>35</v>
      </c>
      <c r="O171" s="178">
        <v>8</v>
      </c>
      <c r="P171" s="178">
        <v>0</v>
      </c>
      <c r="Q171" s="178">
        <v>249221</v>
      </c>
      <c r="R171" s="178">
        <v>89058</v>
      </c>
      <c r="S171" s="178">
        <v>0</v>
      </c>
      <c r="T171" s="178">
        <v>8559</v>
      </c>
      <c r="U171" s="178">
        <v>21035207</v>
      </c>
      <c r="V171" s="178">
        <v>2668</v>
      </c>
      <c r="W171" s="178">
        <v>26256659</v>
      </c>
      <c r="X171" s="178">
        <f t="shared" si="17"/>
        <v>35</v>
      </c>
      <c r="Y171" s="183"/>
      <c r="Z171" s="178">
        <f t="shared" si="19"/>
        <v>249221</v>
      </c>
      <c r="AA171" s="379"/>
    </row>
    <row r="172" spans="1:27" x14ac:dyDescent="0.35">
      <c r="A172" s="181" t="s">
        <v>101</v>
      </c>
      <c r="B172" s="178">
        <v>1151</v>
      </c>
      <c r="C172" s="178">
        <v>28976010</v>
      </c>
      <c r="D172" s="178">
        <v>547</v>
      </c>
      <c r="E172" s="178">
        <v>254</v>
      </c>
      <c r="F172" s="178">
        <v>2563329</v>
      </c>
      <c r="G172" s="178">
        <v>100</v>
      </c>
      <c r="H172" s="178">
        <v>382681</v>
      </c>
      <c r="I172" s="178">
        <v>204</v>
      </c>
      <c r="J172" s="178">
        <v>1817311</v>
      </c>
      <c r="K172" s="178">
        <v>112</v>
      </c>
      <c r="L172" s="178">
        <v>838432</v>
      </c>
      <c r="M172" s="178">
        <v>239790</v>
      </c>
      <c r="N172" s="178">
        <v>1028</v>
      </c>
      <c r="O172" s="178">
        <v>551</v>
      </c>
      <c r="P172" s="178">
        <v>117</v>
      </c>
      <c r="Q172" s="178">
        <v>28440505</v>
      </c>
      <c r="R172" s="178">
        <v>25517748</v>
      </c>
      <c r="S172" s="178">
        <v>3075499</v>
      </c>
      <c r="T172" s="178">
        <v>3767</v>
      </c>
      <c r="U172" s="178">
        <v>37339604</v>
      </c>
      <c r="V172" s="178">
        <v>2604</v>
      </c>
      <c r="W172" s="178">
        <v>72912301</v>
      </c>
      <c r="X172" s="178">
        <f t="shared" si="17"/>
        <v>-123</v>
      </c>
      <c r="Y172" s="183">
        <f t="shared" si="18"/>
        <v>-0.10686359687228497</v>
      </c>
      <c r="Z172" s="178">
        <f t="shared" si="19"/>
        <v>-535505</v>
      </c>
      <c r="AA172" s="379">
        <f t="shared" si="20"/>
        <v>-1.8480977884808847E-2</v>
      </c>
    </row>
    <row r="173" spans="1:27" x14ac:dyDescent="0.35">
      <c r="A173" s="181" t="s">
        <v>101</v>
      </c>
      <c r="B173" s="178">
        <v>0</v>
      </c>
      <c r="C173" s="178">
        <v>0</v>
      </c>
      <c r="D173" s="178">
        <v>71</v>
      </c>
      <c r="E173" s="178">
        <v>2</v>
      </c>
      <c r="F173" s="178">
        <v>8291</v>
      </c>
      <c r="G173" s="178">
        <v>7</v>
      </c>
      <c r="H173" s="178">
        <v>15000</v>
      </c>
      <c r="I173" s="178">
        <v>0</v>
      </c>
      <c r="J173" s="178">
        <v>0</v>
      </c>
      <c r="K173" s="178">
        <v>1</v>
      </c>
      <c r="L173" s="178">
        <v>0</v>
      </c>
      <c r="M173" s="178">
        <v>1610</v>
      </c>
      <c r="N173" s="178">
        <v>61</v>
      </c>
      <c r="O173" s="178">
        <v>13</v>
      </c>
      <c r="P173" s="178">
        <v>0</v>
      </c>
      <c r="Q173" s="178">
        <v>318466</v>
      </c>
      <c r="R173" s="178">
        <v>90108</v>
      </c>
      <c r="S173" s="178">
        <v>0</v>
      </c>
      <c r="T173" s="178">
        <v>8234</v>
      </c>
      <c r="U173" s="178">
        <v>22174447</v>
      </c>
      <c r="V173" s="178">
        <v>2529</v>
      </c>
      <c r="W173" s="178">
        <v>30045356</v>
      </c>
      <c r="X173" s="178">
        <f t="shared" si="17"/>
        <v>61</v>
      </c>
      <c r="Y173" s="183"/>
      <c r="Z173" s="178">
        <f t="shared" si="19"/>
        <v>318466</v>
      </c>
      <c r="AA173" s="379"/>
    </row>
    <row r="174" spans="1:27" x14ac:dyDescent="0.35">
      <c r="A174" s="181" t="s">
        <v>243</v>
      </c>
      <c r="B174" s="378">
        <f>SUM(B166:B173)</f>
        <v>3499</v>
      </c>
      <c r="C174" s="378">
        <f t="shared" ref="C174:W174" si="25">SUM(C166:C173)</f>
        <v>103970173</v>
      </c>
      <c r="D174" s="378">
        <f t="shared" si="25"/>
        <v>1848</v>
      </c>
      <c r="E174" s="378">
        <f t="shared" si="25"/>
        <v>802</v>
      </c>
      <c r="F174" s="378">
        <f t="shared" si="25"/>
        <v>9685516</v>
      </c>
      <c r="G174" s="378">
        <f t="shared" si="25"/>
        <v>268</v>
      </c>
      <c r="H174" s="378">
        <f t="shared" si="25"/>
        <v>1679811</v>
      </c>
      <c r="I174" s="378">
        <f t="shared" si="25"/>
        <v>532</v>
      </c>
      <c r="J174" s="378">
        <f t="shared" si="25"/>
        <v>8313019</v>
      </c>
      <c r="K174" s="378">
        <f t="shared" si="25"/>
        <v>358</v>
      </c>
      <c r="L174" s="378">
        <f t="shared" si="25"/>
        <v>4471881</v>
      </c>
      <c r="M174" s="378">
        <f t="shared" si="25"/>
        <v>3153550</v>
      </c>
      <c r="N174" s="378">
        <f t="shared" si="25"/>
        <v>3388</v>
      </c>
      <c r="O174" s="378">
        <f t="shared" si="25"/>
        <v>1879</v>
      </c>
      <c r="P174" s="378">
        <f t="shared" si="25"/>
        <v>311</v>
      </c>
      <c r="Q174" s="378">
        <f t="shared" si="25"/>
        <v>101094695</v>
      </c>
      <c r="R174" s="378">
        <f t="shared" si="25"/>
        <v>90617311</v>
      </c>
      <c r="S174" s="378">
        <f t="shared" si="25"/>
        <v>4330829</v>
      </c>
      <c r="T174" s="378">
        <f t="shared" si="25"/>
        <v>44305</v>
      </c>
      <c r="U174" s="378">
        <f t="shared" si="25"/>
        <v>211279539</v>
      </c>
      <c r="V174" s="378">
        <f t="shared" si="25"/>
        <v>17701</v>
      </c>
      <c r="W174" s="378">
        <f t="shared" si="25"/>
        <v>359522663</v>
      </c>
      <c r="X174" s="178">
        <f t="shared" si="17"/>
        <v>-111</v>
      </c>
      <c r="Y174" s="183">
        <f t="shared" si="18"/>
        <v>-3.1723349528436695E-2</v>
      </c>
      <c r="Z174" s="178">
        <f t="shared" si="19"/>
        <v>-2875478</v>
      </c>
      <c r="AA174" s="379">
        <f t="shared" si="20"/>
        <v>-2.765675882832281E-2</v>
      </c>
    </row>
    <row r="175" spans="1:27" x14ac:dyDescent="0.35">
      <c r="A175" s="181" t="s">
        <v>102</v>
      </c>
      <c r="B175" s="178">
        <v>1487</v>
      </c>
      <c r="C175" s="178">
        <v>28502608</v>
      </c>
      <c r="D175" s="178">
        <v>457</v>
      </c>
      <c r="E175" s="178">
        <v>276</v>
      </c>
      <c r="F175" s="178">
        <v>1332297</v>
      </c>
      <c r="G175" s="178">
        <v>113</v>
      </c>
      <c r="H175" s="178">
        <v>326458</v>
      </c>
      <c r="I175" s="178">
        <v>151</v>
      </c>
      <c r="J175" s="178">
        <v>1354126</v>
      </c>
      <c r="K175" s="178">
        <v>114</v>
      </c>
      <c r="L175" s="178">
        <v>771456</v>
      </c>
      <c r="M175" s="178">
        <v>236836</v>
      </c>
      <c r="N175" s="178">
        <v>1291</v>
      </c>
      <c r="O175" s="178">
        <v>606</v>
      </c>
      <c r="P175" s="178">
        <v>128</v>
      </c>
      <c r="Q175" s="178">
        <v>29275256</v>
      </c>
      <c r="R175" s="178">
        <v>23078455</v>
      </c>
      <c r="S175" s="178">
        <v>656627</v>
      </c>
      <c r="T175" s="178">
        <v>2294</v>
      </c>
      <c r="U175" s="178">
        <v>19842954</v>
      </c>
      <c r="V175" s="178">
        <v>2373</v>
      </c>
      <c r="W175" s="178">
        <v>60101829</v>
      </c>
      <c r="X175" s="178">
        <f t="shared" si="17"/>
        <v>-196</v>
      </c>
      <c r="Y175" s="183">
        <f t="shared" si="18"/>
        <v>-0.13180901143241425</v>
      </c>
      <c r="Z175" s="178">
        <f t="shared" si="19"/>
        <v>772648</v>
      </c>
      <c r="AA175" s="379">
        <f t="shared" si="20"/>
        <v>2.7107975522801281E-2</v>
      </c>
    </row>
    <row r="176" spans="1:27" x14ac:dyDescent="0.35">
      <c r="A176" s="181" t="s">
        <v>102</v>
      </c>
      <c r="B176" s="178">
        <v>0</v>
      </c>
      <c r="C176" s="178">
        <v>0</v>
      </c>
      <c r="D176" s="178">
        <v>33</v>
      </c>
      <c r="E176" s="178">
        <v>3</v>
      </c>
      <c r="F176" s="178">
        <v>6729</v>
      </c>
      <c r="G176" s="178">
        <v>5</v>
      </c>
      <c r="H176" s="178">
        <v>1800</v>
      </c>
      <c r="I176" s="178">
        <v>0</v>
      </c>
      <c r="J176" s="178">
        <v>0</v>
      </c>
      <c r="K176" s="178">
        <v>0</v>
      </c>
      <c r="L176" s="178">
        <v>0</v>
      </c>
      <c r="M176" s="178">
        <v>0</v>
      </c>
      <c r="N176" s="178">
        <v>25</v>
      </c>
      <c r="O176" s="178">
        <v>2</v>
      </c>
      <c r="P176" s="178">
        <v>2</v>
      </c>
      <c r="Q176" s="178">
        <v>150268</v>
      </c>
      <c r="R176" s="178">
        <v>24380</v>
      </c>
      <c r="S176" s="178">
        <v>3706</v>
      </c>
      <c r="T176" s="178">
        <v>5028</v>
      </c>
      <c r="U176" s="178">
        <v>11846898</v>
      </c>
      <c r="V176" s="178">
        <v>1386</v>
      </c>
      <c r="W176" s="178">
        <v>19994193</v>
      </c>
      <c r="X176" s="178">
        <f t="shared" si="17"/>
        <v>25</v>
      </c>
      <c r="Y176" s="183"/>
      <c r="Z176" s="178">
        <f t="shared" si="19"/>
        <v>150268</v>
      </c>
      <c r="AA176" s="379"/>
    </row>
    <row r="177" spans="1:27" x14ac:dyDescent="0.35">
      <c r="A177" s="181" t="s">
        <v>103</v>
      </c>
      <c r="B177" s="178">
        <v>926</v>
      </c>
      <c r="C177" s="178">
        <v>16968982</v>
      </c>
      <c r="D177" s="178">
        <v>339</v>
      </c>
      <c r="E177" s="178">
        <v>193</v>
      </c>
      <c r="F177" s="178">
        <v>1677497</v>
      </c>
      <c r="G177" s="178">
        <v>81</v>
      </c>
      <c r="H177" s="178">
        <v>220567</v>
      </c>
      <c r="I177" s="178">
        <v>87</v>
      </c>
      <c r="J177" s="178">
        <v>680866</v>
      </c>
      <c r="K177" s="178">
        <v>73</v>
      </c>
      <c r="L177" s="178">
        <v>431729</v>
      </c>
      <c r="M177" s="178">
        <v>105753</v>
      </c>
      <c r="N177" s="178">
        <v>831</v>
      </c>
      <c r="O177" s="178">
        <v>379</v>
      </c>
      <c r="P177" s="178">
        <v>75</v>
      </c>
      <c r="Q177" s="178">
        <v>16443658</v>
      </c>
      <c r="R177" s="178">
        <v>12825463</v>
      </c>
      <c r="S177" s="178">
        <v>692728</v>
      </c>
      <c r="T177" s="178">
        <v>1051</v>
      </c>
      <c r="U177" s="178">
        <v>9527894</v>
      </c>
      <c r="V177" s="178">
        <v>1524</v>
      </c>
      <c r="W177" s="178">
        <v>33018785</v>
      </c>
      <c r="X177" s="178">
        <f t="shared" si="17"/>
        <v>-95</v>
      </c>
      <c r="Y177" s="183">
        <f t="shared" si="18"/>
        <v>-0.10259179265658748</v>
      </c>
      <c r="Z177" s="178">
        <f t="shared" si="19"/>
        <v>-525324</v>
      </c>
      <c r="AA177" s="379">
        <f t="shared" si="20"/>
        <v>-3.095789717968939E-2</v>
      </c>
    </row>
    <row r="178" spans="1:27" x14ac:dyDescent="0.35">
      <c r="A178" s="181" t="s">
        <v>103</v>
      </c>
      <c r="B178" s="178">
        <v>0</v>
      </c>
      <c r="C178" s="178">
        <v>0</v>
      </c>
      <c r="D178" s="178">
        <v>29</v>
      </c>
      <c r="E178" s="178">
        <v>0</v>
      </c>
      <c r="F178" s="178">
        <v>0</v>
      </c>
      <c r="G178" s="178">
        <v>3</v>
      </c>
      <c r="H178" s="178">
        <v>7500</v>
      </c>
      <c r="I178" s="178">
        <v>0</v>
      </c>
      <c r="J178" s="178">
        <v>0</v>
      </c>
      <c r="K178" s="178">
        <v>0</v>
      </c>
      <c r="L178" s="178">
        <v>0</v>
      </c>
      <c r="M178" s="178">
        <v>0</v>
      </c>
      <c r="N178" s="178">
        <v>26</v>
      </c>
      <c r="O178" s="178">
        <v>10</v>
      </c>
      <c r="P178" s="178">
        <v>0</v>
      </c>
      <c r="Q178" s="178">
        <v>166740</v>
      </c>
      <c r="R178" s="178">
        <v>64037</v>
      </c>
      <c r="S178" s="178">
        <v>0</v>
      </c>
      <c r="T178" s="178">
        <v>1655</v>
      </c>
      <c r="U178" s="178">
        <v>3712550</v>
      </c>
      <c r="V178" s="178">
        <v>687</v>
      </c>
      <c r="W178" s="178">
        <v>8198414</v>
      </c>
      <c r="X178" s="178">
        <f t="shared" si="17"/>
        <v>26</v>
      </c>
      <c r="Y178" s="183"/>
      <c r="Z178" s="178">
        <f t="shared" si="19"/>
        <v>166740</v>
      </c>
      <c r="AA178" s="379"/>
    </row>
    <row r="179" spans="1:27" x14ac:dyDescent="0.35">
      <c r="A179" s="181" t="s">
        <v>244</v>
      </c>
      <c r="B179" s="378">
        <f>SUM(B175:B178)</f>
        <v>2413</v>
      </c>
      <c r="C179" s="378">
        <f t="shared" ref="C179:W179" si="26">SUM(C175:C178)</f>
        <v>45471590</v>
      </c>
      <c r="D179" s="378">
        <f t="shared" si="26"/>
        <v>858</v>
      </c>
      <c r="E179" s="378">
        <f t="shared" si="26"/>
        <v>472</v>
      </c>
      <c r="F179" s="378">
        <f t="shared" si="26"/>
        <v>3016523</v>
      </c>
      <c r="G179" s="378">
        <f t="shared" si="26"/>
        <v>202</v>
      </c>
      <c r="H179" s="378">
        <f t="shared" si="26"/>
        <v>556325</v>
      </c>
      <c r="I179" s="378">
        <f t="shared" si="26"/>
        <v>238</v>
      </c>
      <c r="J179" s="378">
        <f t="shared" si="26"/>
        <v>2034992</v>
      </c>
      <c r="K179" s="378">
        <f t="shared" si="26"/>
        <v>187</v>
      </c>
      <c r="L179" s="378">
        <f t="shared" si="26"/>
        <v>1203185</v>
      </c>
      <c r="M179" s="378">
        <f t="shared" si="26"/>
        <v>342589</v>
      </c>
      <c r="N179" s="378">
        <f t="shared" si="26"/>
        <v>2173</v>
      </c>
      <c r="O179" s="378">
        <f t="shared" si="26"/>
        <v>997</v>
      </c>
      <c r="P179" s="378">
        <f t="shared" si="26"/>
        <v>205</v>
      </c>
      <c r="Q179" s="378">
        <f t="shared" si="26"/>
        <v>46035922</v>
      </c>
      <c r="R179" s="378">
        <f t="shared" si="26"/>
        <v>35992335</v>
      </c>
      <c r="S179" s="378">
        <f t="shared" si="26"/>
        <v>1353061</v>
      </c>
      <c r="T179" s="378">
        <f t="shared" si="26"/>
        <v>10028</v>
      </c>
      <c r="U179" s="378">
        <f t="shared" si="26"/>
        <v>44930296</v>
      </c>
      <c r="V179" s="378">
        <f t="shared" si="26"/>
        <v>5970</v>
      </c>
      <c r="W179" s="378">
        <f t="shared" si="26"/>
        <v>121313221</v>
      </c>
      <c r="X179" s="178">
        <f t="shared" si="17"/>
        <v>-240</v>
      </c>
      <c r="Y179" s="183">
        <f t="shared" si="18"/>
        <v>-9.9461251554082059E-2</v>
      </c>
      <c r="Z179" s="178">
        <f t="shared" si="19"/>
        <v>564332</v>
      </c>
      <c r="AA179" s="379">
        <f t="shared" si="20"/>
        <v>1.2410650254367618E-2</v>
      </c>
    </row>
    <row r="180" spans="1:27" x14ac:dyDescent="0.35">
      <c r="A180" s="181" t="s">
        <v>104</v>
      </c>
      <c r="B180" s="178">
        <v>3148</v>
      </c>
      <c r="C180" s="178">
        <v>77636645</v>
      </c>
      <c r="D180" s="178">
        <v>1542</v>
      </c>
      <c r="E180" s="178">
        <v>835</v>
      </c>
      <c r="F180" s="178">
        <v>12697034</v>
      </c>
      <c r="G180" s="178">
        <v>206</v>
      </c>
      <c r="H180" s="178">
        <v>980623</v>
      </c>
      <c r="I180" s="178">
        <v>411</v>
      </c>
      <c r="J180" s="178">
        <v>3182259</v>
      </c>
      <c r="K180" s="178">
        <v>277</v>
      </c>
      <c r="L180" s="178">
        <v>2961207</v>
      </c>
      <c r="M180" s="178">
        <v>690128</v>
      </c>
      <c r="N180" s="178">
        <v>2961</v>
      </c>
      <c r="O180" s="178">
        <v>2071</v>
      </c>
      <c r="P180" s="178">
        <v>354</v>
      </c>
      <c r="Q180" s="178">
        <v>71371625</v>
      </c>
      <c r="R180" s="178">
        <v>62767042</v>
      </c>
      <c r="S180" s="178">
        <v>2038567</v>
      </c>
      <c r="T180" s="178">
        <v>6186</v>
      </c>
      <c r="U180" s="178">
        <v>71567434</v>
      </c>
      <c r="V180" s="178">
        <v>6383</v>
      </c>
      <c r="W180" s="178">
        <v>164119878</v>
      </c>
      <c r="X180" s="178">
        <f t="shared" si="17"/>
        <v>-187</v>
      </c>
      <c r="Y180" s="183">
        <f t="shared" si="18"/>
        <v>-5.9402795425667093E-2</v>
      </c>
      <c r="Z180" s="178">
        <f t="shared" si="19"/>
        <v>-6265020</v>
      </c>
      <c r="AA180" s="379">
        <f t="shared" si="20"/>
        <v>-8.0696686468097634E-2</v>
      </c>
    </row>
    <row r="181" spans="1:27" x14ac:dyDescent="0.35">
      <c r="A181" s="181" t="s">
        <v>104</v>
      </c>
      <c r="B181" s="178">
        <v>0</v>
      </c>
      <c r="C181" s="178">
        <v>0</v>
      </c>
      <c r="D181" s="178">
        <v>162</v>
      </c>
      <c r="E181" s="178">
        <v>3</v>
      </c>
      <c r="F181" s="178">
        <v>5587</v>
      </c>
      <c r="G181" s="178">
        <v>7</v>
      </c>
      <c r="H181" s="178">
        <v>4500</v>
      </c>
      <c r="I181" s="178">
        <v>0</v>
      </c>
      <c r="J181" s="178">
        <v>0</v>
      </c>
      <c r="K181" s="178">
        <v>1</v>
      </c>
      <c r="L181" s="178">
        <v>0</v>
      </c>
      <c r="M181" s="178">
        <v>12</v>
      </c>
      <c r="N181" s="178">
        <v>151</v>
      </c>
      <c r="O181" s="178">
        <v>74</v>
      </c>
      <c r="P181" s="178">
        <v>0</v>
      </c>
      <c r="Q181" s="178">
        <v>1010282</v>
      </c>
      <c r="R181" s="178">
        <v>590063</v>
      </c>
      <c r="S181" s="178">
        <v>0</v>
      </c>
      <c r="T181" s="178">
        <v>9171</v>
      </c>
      <c r="U181" s="178">
        <v>26692920</v>
      </c>
      <c r="V181" s="178">
        <v>4702</v>
      </c>
      <c r="W181" s="178">
        <v>43363588</v>
      </c>
      <c r="X181" s="178">
        <f t="shared" si="17"/>
        <v>151</v>
      </c>
      <c r="Y181" s="183"/>
      <c r="Z181" s="178">
        <f t="shared" si="19"/>
        <v>1010282</v>
      </c>
      <c r="AA181" s="379"/>
    </row>
    <row r="182" spans="1:27" x14ac:dyDescent="0.35">
      <c r="A182" s="181" t="s">
        <v>105</v>
      </c>
      <c r="B182" s="178">
        <v>3501</v>
      </c>
      <c r="C182" s="178">
        <v>100110610</v>
      </c>
      <c r="D182" s="178">
        <v>1612</v>
      </c>
      <c r="E182" s="178">
        <v>983</v>
      </c>
      <c r="F182" s="178">
        <v>11567326</v>
      </c>
      <c r="G182" s="178">
        <v>223</v>
      </c>
      <c r="H182" s="178">
        <v>692960</v>
      </c>
      <c r="I182" s="178">
        <v>426</v>
      </c>
      <c r="J182" s="178">
        <v>4541191</v>
      </c>
      <c r="K182" s="178">
        <v>360</v>
      </c>
      <c r="L182" s="178">
        <v>3846756</v>
      </c>
      <c r="M182" s="178">
        <v>1439516</v>
      </c>
      <c r="N182" s="178">
        <v>3127</v>
      </c>
      <c r="O182" s="178">
        <v>2060</v>
      </c>
      <c r="P182" s="178">
        <v>332</v>
      </c>
      <c r="Q182" s="178">
        <v>97908357</v>
      </c>
      <c r="R182" s="178">
        <v>85941903</v>
      </c>
      <c r="S182" s="178">
        <v>3012912</v>
      </c>
      <c r="T182" s="178">
        <v>13832</v>
      </c>
      <c r="U182" s="178">
        <v>123532434</v>
      </c>
      <c r="V182" s="178">
        <v>8098</v>
      </c>
      <c r="W182" s="178">
        <v>250881194</v>
      </c>
      <c r="X182" s="178">
        <f t="shared" si="17"/>
        <v>-374</v>
      </c>
      <c r="Y182" s="183">
        <f t="shared" si="18"/>
        <v>-0.10682662096543845</v>
      </c>
      <c r="Z182" s="178">
        <f t="shared" si="19"/>
        <v>-2202253</v>
      </c>
      <c r="AA182" s="379">
        <f t="shared" si="20"/>
        <v>-2.1998197793420698E-2</v>
      </c>
    </row>
    <row r="183" spans="1:27" x14ac:dyDescent="0.35">
      <c r="A183" s="181" t="s">
        <v>105</v>
      </c>
      <c r="B183" s="178">
        <v>0</v>
      </c>
      <c r="C183" s="178">
        <v>0</v>
      </c>
      <c r="D183" s="178">
        <v>244</v>
      </c>
      <c r="E183" s="178">
        <v>29</v>
      </c>
      <c r="F183" s="178">
        <v>80494</v>
      </c>
      <c r="G183" s="178">
        <v>14</v>
      </c>
      <c r="H183" s="178">
        <v>1500</v>
      </c>
      <c r="I183" s="178">
        <v>0</v>
      </c>
      <c r="J183" s="178">
        <v>0</v>
      </c>
      <c r="K183" s="178">
        <v>0</v>
      </c>
      <c r="L183" s="178">
        <v>0</v>
      </c>
      <c r="M183" s="178">
        <v>0</v>
      </c>
      <c r="N183" s="178">
        <v>201</v>
      </c>
      <c r="O183" s="178">
        <v>79</v>
      </c>
      <c r="P183" s="178">
        <v>9</v>
      </c>
      <c r="Q183" s="178">
        <v>1275522</v>
      </c>
      <c r="R183" s="178">
        <v>722785</v>
      </c>
      <c r="S183" s="178">
        <v>53672</v>
      </c>
      <c r="T183" s="178">
        <v>27306</v>
      </c>
      <c r="U183" s="178">
        <v>72671046</v>
      </c>
      <c r="V183" s="178">
        <v>10431</v>
      </c>
      <c r="W183" s="178">
        <v>100473477</v>
      </c>
      <c r="X183" s="178">
        <f t="shared" si="17"/>
        <v>201</v>
      </c>
      <c r="Y183" s="183"/>
      <c r="Z183" s="178">
        <f t="shared" si="19"/>
        <v>1275522</v>
      </c>
      <c r="AA183" s="379"/>
    </row>
    <row r="184" spans="1:27" x14ac:dyDescent="0.35">
      <c r="A184" s="181" t="s">
        <v>106</v>
      </c>
      <c r="B184" s="178">
        <v>2046</v>
      </c>
      <c r="C184" s="178">
        <v>44123414</v>
      </c>
      <c r="D184" s="178">
        <v>1474</v>
      </c>
      <c r="E184" s="178">
        <v>816</v>
      </c>
      <c r="F184" s="178">
        <v>6062601</v>
      </c>
      <c r="G184" s="178">
        <v>188</v>
      </c>
      <c r="H184" s="178">
        <v>457651</v>
      </c>
      <c r="I184" s="178">
        <v>582</v>
      </c>
      <c r="J184" s="178">
        <v>3706934</v>
      </c>
      <c r="K184" s="178">
        <v>252</v>
      </c>
      <c r="L184" s="178">
        <v>2196542</v>
      </c>
      <c r="M184" s="178">
        <v>630787</v>
      </c>
      <c r="N184" s="178">
        <v>1683</v>
      </c>
      <c r="O184" s="178">
        <v>1155</v>
      </c>
      <c r="P184" s="178">
        <v>238</v>
      </c>
      <c r="Q184" s="178">
        <v>42409973</v>
      </c>
      <c r="R184" s="178">
        <v>38767820</v>
      </c>
      <c r="S184" s="178">
        <v>2259557</v>
      </c>
      <c r="T184" s="178">
        <v>6172</v>
      </c>
      <c r="U184" s="178">
        <v>52177447</v>
      </c>
      <c r="V184" s="178">
        <v>4103</v>
      </c>
      <c r="W184" s="178">
        <v>103722352</v>
      </c>
      <c r="X184" s="178">
        <f t="shared" si="17"/>
        <v>-363</v>
      </c>
      <c r="Y184" s="183">
        <f t="shared" si="18"/>
        <v>-0.17741935483870969</v>
      </c>
      <c r="Z184" s="178">
        <f t="shared" si="19"/>
        <v>-1713441</v>
      </c>
      <c r="AA184" s="379">
        <f t="shared" si="20"/>
        <v>-3.8832919864269795E-2</v>
      </c>
    </row>
    <row r="185" spans="1:27" x14ac:dyDescent="0.35">
      <c r="A185" s="181" t="s">
        <v>106</v>
      </c>
      <c r="B185" s="178">
        <v>0</v>
      </c>
      <c r="C185" s="178">
        <v>0</v>
      </c>
      <c r="D185" s="178">
        <v>264</v>
      </c>
      <c r="E185" s="178">
        <v>12</v>
      </c>
      <c r="F185" s="178">
        <v>51604</v>
      </c>
      <c r="G185" s="178">
        <v>8</v>
      </c>
      <c r="H185" s="178">
        <v>0</v>
      </c>
      <c r="I185" s="178">
        <v>3</v>
      </c>
      <c r="J185" s="178">
        <v>15816</v>
      </c>
      <c r="K185" s="178">
        <v>2</v>
      </c>
      <c r="L185" s="178">
        <v>0</v>
      </c>
      <c r="M185" s="178">
        <v>172</v>
      </c>
      <c r="N185" s="178">
        <v>239</v>
      </c>
      <c r="O185" s="178">
        <v>100</v>
      </c>
      <c r="P185" s="178">
        <v>7</v>
      </c>
      <c r="Q185" s="178">
        <v>1292538</v>
      </c>
      <c r="R185" s="178">
        <v>799271</v>
      </c>
      <c r="S185" s="178">
        <v>22464</v>
      </c>
      <c r="T185" s="178">
        <v>9242</v>
      </c>
      <c r="U185" s="178">
        <v>27168008</v>
      </c>
      <c r="V185" s="178">
        <v>4555</v>
      </c>
      <c r="W185" s="178">
        <v>47134355</v>
      </c>
      <c r="X185" s="178">
        <f t="shared" si="17"/>
        <v>239</v>
      </c>
      <c r="Y185" s="183"/>
      <c r="Z185" s="178">
        <f t="shared" si="19"/>
        <v>1292538</v>
      </c>
      <c r="AA185" s="379"/>
    </row>
    <row r="186" spans="1:27" x14ac:dyDescent="0.35">
      <c r="A186" s="181" t="s">
        <v>107</v>
      </c>
      <c r="B186" s="178">
        <v>1650</v>
      </c>
      <c r="C186" s="178">
        <v>41553266</v>
      </c>
      <c r="D186" s="178">
        <v>792</v>
      </c>
      <c r="E186" s="178">
        <v>514</v>
      </c>
      <c r="F186" s="178">
        <v>4861737</v>
      </c>
      <c r="G186" s="178">
        <v>94</v>
      </c>
      <c r="H186" s="178">
        <v>550393</v>
      </c>
      <c r="I186" s="178">
        <v>212</v>
      </c>
      <c r="J186" s="178">
        <v>2816741</v>
      </c>
      <c r="K186" s="178">
        <v>180</v>
      </c>
      <c r="L186" s="178">
        <v>1420962</v>
      </c>
      <c r="M186" s="178">
        <v>704134</v>
      </c>
      <c r="N186" s="178">
        <v>1442</v>
      </c>
      <c r="O186" s="178">
        <v>973</v>
      </c>
      <c r="P186" s="178">
        <v>182</v>
      </c>
      <c r="Q186" s="178">
        <v>38798938</v>
      </c>
      <c r="R186" s="178">
        <v>33634077</v>
      </c>
      <c r="S186" s="178">
        <v>1553999</v>
      </c>
      <c r="T186" s="178">
        <v>3602</v>
      </c>
      <c r="U186" s="178">
        <v>37225767</v>
      </c>
      <c r="V186" s="178">
        <v>2822</v>
      </c>
      <c r="W186" s="178">
        <v>81399162</v>
      </c>
      <c r="X186" s="178">
        <f t="shared" si="17"/>
        <v>-208</v>
      </c>
      <c r="Y186" s="183">
        <f t="shared" si="18"/>
        <v>-0.12606060606060607</v>
      </c>
      <c r="Z186" s="178">
        <f t="shared" si="19"/>
        <v>-2754328</v>
      </c>
      <c r="AA186" s="379">
        <f t="shared" si="20"/>
        <v>-6.6284272336138386E-2</v>
      </c>
    </row>
    <row r="187" spans="1:27" x14ac:dyDescent="0.35">
      <c r="A187" s="181" t="s">
        <v>107</v>
      </c>
      <c r="B187" s="178">
        <v>0</v>
      </c>
      <c r="C187" s="178">
        <v>0</v>
      </c>
      <c r="D187" s="178">
        <v>148</v>
      </c>
      <c r="E187" s="178">
        <v>5</v>
      </c>
      <c r="F187" s="178">
        <v>8966</v>
      </c>
      <c r="G187" s="178">
        <v>6</v>
      </c>
      <c r="H187" s="178">
        <v>0</v>
      </c>
      <c r="I187" s="178">
        <v>0</v>
      </c>
      <c r="J187" s="178">
        <v>0</v>
      </c>
      <c r="K187" s="178">
        <v>0</v>
      </c>
      <c r="L187" s="178">
        <v>0</v>
      </c>
      <c r="M187" s="178">
        <v>0</v>
      </c>
      <c r="N187" s="178">
        <v>137</v>
      </c>
      <c r="O187" s="178">
        <v>54</v>
      </c>
      <c r="P187" s="178">
        <v>0</v>
      </c>
      <c r="Q187" s="178">
        <v>1073557</v>
      </c>
      <c r="R187" s="178">
        <v>633578</v>
      </c>
      <c r="S187" s="178">
        <v>0</v>
      </c>
      <c r="T187" s="178">
        <v>6430</v>
      </c>
      <c r="U187" s="178">
        <v>21343280</v>
      </c>
      <c r="V187" s="178">
        <v>2819</v>
      </c>
      <c r="W187" s="178">
        <v>28520060</v>
      </c>
      <c r="X187" s="178">
        <f t="shared" si="17"/>
        <v>137</v>
      </c>
      <c r="Y187" s="183"/>
      <c r="Z187" s="178">
        <f t="shared" si="19"/>
        <v>1073557</v>
      </c>
      <c r="AA187" s="379"/>
    </row>
    <row r="188" spans="1:27" x14ac:dyDescent="0.35">
      <c r="A188" s="181" t="s">
        <v>108</v>
      </c>
      <c r="B188" s="178">
        <v>1869</v>
      </c>
      <c r="C188" s="178">
        <v>68164636</v>
      </c>
      <c r="D188" s="178">
        <v>880</v>
      </c>
      <c r="E188" s="178">
        <v>473</v>
      </c>
      <c r="F188" s="178">
        <v>5375117</v>
      </c>
      <c r="G188" s="178">
        <v>98</v>
      </c>
      <c r="H188" s="178">
        <v>337886</v>
      </c>
      <c r="I188" s="178">
        <v>254</v>
      </c>
      <c r="J188" s="178">
        <v>3198447</v>
      </c>
      <c r="K188" s="178">
        <v>266</v>
      </c>
      <c r="L188" s="178">
        <v>3740983</v>
      </c>
      <c r="M188" s="178">
        <v>838232</v>
      </c>
      <c r="N188" s="178">
        <v>1659</v>
      </c>
      <c r="O188" s="178">
        <v>1076</v>
      </c>
      <c r="P188" s="178">
        <v>253</v>
      </c>
      <c r="Q188" s="178">
        <v>69060423</v>
      </c>
      <c r="R188" s="178">
        <v>61647820</v>
      </c>
      <c r="S188" s="178">
        <v>2989539</v>
      </c>
      <c r="T188" s="178">
        <v>7858</v>
      </c>
      <c r="U188" s="178">
        <v>73913260</v>
      </c>
      <c r="V188" s="178">
        <v>4662</v>
      </c>
      <c r="W188" s="178">
        <v>158609978</v>
      </c>
      <c r="X188" s="178">
        <f t="shared" si="17"/>
        <v>-210</v>
      </c>
      <c r="Y188" s="183">
        <f t="shared" si="18"/>
        <v>-0.11235955056179775</v>
      </c>
      <c r="Z188" s="178">
        <f t="shared" si="19"/>
        <v>895787</v>
      </c>
      <c r="AA188" s="379">
        <f t="shared" si="20"/>
        <v>1.3141521066730262E-2</v>
      </c>
    </row>
    <row r="189" spans="1:27" x14ac:dyDescent="0.35">
      <c r="A189" s="181" t="s">
        <v>108</v>
      </c>
      <c r="B189" s="178">
        <v>0</v>
      </c>
      <c r="C189" s="178">
        <v>0</v>
      </c>
      <c r="D189" s="178">
        <v>141</v>
      </c>
      <c r="E189" s="178">
        <v>11</v>
      </c>
      <c r="F189" s="178">
        <v>38369</v>
      </c>
      <c r="G189" s="178">
        <v>6</v>
      </c>
      <c r="H189" s="178">
        <v>7500</v>
      </c>
      <c r="I189" s="178">
        <v>1</v>
      </c>
      <c r="J189" s="178">
        <v>3683</v>
      </c>
      <c r="K189" s="178">
        <v>1</v>
      </c>
      <c r="L189" s="178">
        <v>0</v>
      </c>
      <c r="M189" s="178">
        <v>0</v>
      </c>
      <c r="N189" s="178">
        <v>122</v>
      </c>
      <c r="O189" s="178">
        <v>48</v>
      </c>
      <c r="P189" s="178">
        <v>3</v>
      </c>
      <c r="Q189" s="178">
        <v>746987</v>
      </c>
      <c r="R189" s="178">
        <v>437756</v>
      </c>
      <c r="S189" s="178">
        <v>7832</v>
      </c>
      <c r="T189" s="178">
        <v>16568</v>
      </c>
      <c r="U189" s="178">
        <v>49188715</v>
      </c>
      <c r="V189" s="178">
        <v>6106</v>
      </c>
      <c r="W189" s="178">
        <v>67102924</v>
      </c>
      <c r="X189" s="178">
        <f t="shared" si="17"/>
        <v>122</v>
      </c>
      <c r="Y189" s="183"/>
      <c r="Z189" s="178">
        <f t="shared" si="19"/>
        <v>746987</v>
      </c>
      <c r="AA189" s="379"/>
    </row>
    <row r="190" spans="1:27" x14ac:dyDescent="0.35">
      <c r="A190" s="181" t="s">
        <v>109</v>
      </c>
      <c r="B190" s="178">
        <v>995</v>
      </c>
      <c r="C190" s="178">
        <v>29824573</v>
      </c>
      <c r="D190" s="178">
        <v>464</v>
      </c>
      <c r="E190" s="178">
        <v>282</v>
      </c>
      <c r="F190" s="178">
        <v>1849098</v>
      </c>
      <c r="G190" s="178">
        <v>96</v>
      </c>
      <c r="H190" s="178">
        <v>190521</v>
      </c>
      <c r="I190" s="178">
        <v>131</v>
      </c>
      <c r="J190" s="178">
        <v>1579552</v>
      </c>
      <c r="K190" s="178">
        <v>106</v>
      </c>
      <c r="L190" s="178">
        <v>830181</v>
      </c>
      <c r="M190" s="178">
        <v>749202</v>
      </c>
      <c r="N190" s="178">
        <v>844</v>
      </c>
      <c r="O190" s="178">
        <v>550</v>
      </c>
      <c r="P190" s="178">
        <v>101</v>
      </c>
      <c r="Q190" s="178">
        <v>28520651</v>
      </c>
      <c r="R190" s="178">
        <v>24976752</v>
      </c>
      <c r="S190" s="178">
        <v>969672</v>
      </c>
      <c r="T190" s="178">
        <v>3447</v>
      </c>
      <c r="U190" s="178">
        <v>24976990</v>
      </c>
      <c r="V190" s="178">
        <v>2150</v>
      </c>
      <c r="W190" s="178">
        <v>69334742</v>
      </c>
      <c r="X190" s="178">
        <f t="shared" si="17"/>
        <v>-151</v>
      </c>
      <c r="Y190" s="183">
        <f t="shared" si="18"/>
        <v>-0.15175879396984926</v>
      </c>
      <c r="Z190" s="178">
        <f t="shared" si="19"/>
        <v>-1303922</v>
      </c>
      <c r="AA190" s="379">
        <f t="shared" si="20"/>
        <v>-4.3719720647802739E-2</v>
      </c>
    </row>
    <row r="191" spans="1:27" x14ac:dyDescent="0.35">
      <c r="A191" s="181" t="s">
        <v>109</v>
      </c>
      <c r="B191" s="178">
        <v>0</v>
      </c>
      <c r="C191" s="178">
        <v>0</v>
      </c>
      <c r="D191" s="178">
        <v>60</v>
      </c>
      <c r="E191" s="178">
        <v>2</v>
      </c>
      <c r="F191" s="178">
        <v>11543</v>
      </c>
      <c r="G191" s="178">
        <v>6</v>
      </c>
      <c r="H191" s="178">
        <v>0</v>
      </c>
      <c r="I191" s="178">
        <v>0</v>
      </c>
      <c r="J191" s="178">
        <v>0</v>
      </c>
      <c r="K191" s="178">
        <v>0</v>
      </c>
      <c r="L191" s="178">
        <v>0</v>
      </c>
      <c r="M191" s="178">
        <v>0</v>
      </c>
      <c r="N191" s="178">
        <v>52</v>
      </c>
      <c r="O191" s="178">
        <v>18</v>
      </c>
      <c r="P191" s="178">
        <v>0</v>
      </c>
      <c r="Q191" s="178">
        <v>219557</v>
      </c>
      <c r="R191" s="178">
        <v>129628</v>
      </c>
      <c r="S191" s="178">
        <v>0</v>
      </c>
      <c r="T191" s="178">
        <v>6844</v>
      </c>
      <c r="U191" s="178">
        <v>15904310</v>
      </c>
      <c r="V191" s="178">
        <v>2908</v>
      </c>
      <c r="W191" s="178">
        <v>23904591</v>
      </c>
      <c r="X191" s="178">
        <f t="shared" si="17"/>
        <v>52</v>
      </c>
      <c r="Y191" s="183"/>
      <c r="Z191" s="178">
        <f t="shared" si="19"/>
        <v>219557</v>
      </c>
      <c r="AA191" s="379"/>
    </row>
    <row r="192" spans="1:27" x14ac:dyDescent="0.35">
      <c r="A192" s="181" t="s">
        <v>245</v>
      </c>
      <c r="B192" s="378">
        <f>SUM(B180:B191)</f>
        <v>13209</v>
      </c>
      <c r="C192" s="378">
        <f t="shared" ref="C192:W192" si="27">SUM(C180:C191)</f>
        <v>361413144</v>
      </c>
      <c r="D192" s="378">
        <f t="shared" si="27"/>
        <v>7783</v>
      </c>
      <c r="E192" s="378">
        <f t="shared" si="27"/>
        <v>3965</v>
      </c>
      <c r="F192" s="378">
        <f t="shared" si="27"/>
        <v>42609476</v>
      </c>
      <c r="G192" s="378">
        <f t="shared" si="27"/>
        <v>952</v>
      </c>
      <c r="H192" s="378">
        <f t="shared" si="27"/>
        <v>3223534</v>
      </c>
      <c r="I192" s="378">
        <f t="shared" si="27"/>
        <v>2020</v>
      </c>
      <c r="J192" s="378">
        <f t="shared" si="27"/>
        <v>19044623</v>
      </c>
      <c r="K192" s="378">
        <f t="shared" si="27"/>
        <v>1445</v>
      </c>
      <c r="L192" s="378">
        <f t="shared" si="27"/>
        <v>14996631</v>
      </c>
      <c r="M192" s="378">
        <f t="shared" si="27"/>
        <v>5052183</v>
      </c>
      <c r="N192" s="378">
        <f t="shared" si="27"/>
        <v>12618</v>
      </c>
      <c r="O192" s="378">
        <f t="shared" si="27"/>
        <v>8258</v>
      </c>
      <c r="P192" s="378">
        <f t="shared" si="27"/>
        <v>1479</v>
      </c>
      <c r="Q192" s="378">
        <f t="shared" si="27"/>
        <v>353688410</v>
      </c>
      <c r="R192" s="378">
        <f t="shared" si="27"/>
        <v>311048495</v>
      </c>
      <c r="S192" s="378">
        <f t="shared" si="27"/>
        <v>12908214</v>
      </c>
      <c r="T192" s="378">
        <f t="shared" si="27"/>
        <v>116658</v>
      </c>
      <c r="U192" s="378">
        <f t="shared" si="27"/>
        <v>596361611</v>
      </c>
      <c r="V192" s="378">
        <f t="shared" si="27"/>
        <v>59739</v>
      </c>
      <c r="W192" s="378">
        <f t="shared" si="27"/>
        <v>1138566301</v>
      </c>
      <c r="X192" s="178">
        <f t="shared" si="17"/>
        <v>-591</v>
      </c>
      <c r="Y192" s="183">
        <f t="shared" si="18"/>
        <v>-4.4742221212809449E-2</v>
      </c>
      <c r="Z192" s="178">
        <f t="shared" si="19"/>
        <v>-7724734</v>
      </c>
      <c r="AA192" s="379">
        <f t="shared" si="20"/>
        <v>-2.1373694145445911E-2</v>
      </c>
    </row>
    <row r="193" spans="1:27" x14ac:dyDescent="0.35">
      <c r="A193" s="181" t="s">
        <v>110</v>
      </c>
      <c r="B193" s="178">
        <v>1708</v>
      </c>
      <c r="C193" s="178">
        <v>49057196</v>
      </c>
      <c r="D193" s="178">
        <v>806</v>
      </c>
      <c r="E193" s="178">
        <v>533</v>
      </c>
      <c r="F193" s="178">
        <v>5105058</v>
      </c>
      <c r="G193" s="178">
        <v>114</v>
      </c>
      <c r="H193" s="178">
        <v>864429</v>
      </c>
      <c r="I193" s="178">
        <v>196</v>
      </c>
      <c r="J193" s="178">
        <v>1455197</v>
      </c>
      <c r="K193" s="178">
        <v>146</v>
      </c>
      <c r="L193" s="178">
        <v>589533</v>
      </c>
      <c r="M193" s="178">
        <v>332791</v>
      </c>
      <c r="N193" s="178">
        <v>1528</v>
      </c>
      <c r="O193" s="178">
        <v>917</v>
      </c>
      <c r="P193" s="178">
        <v>163</v>
      </c>
      <c r="Q193" s="178">
        <v>47303022</v>
      </c>
      <c r="R193" s="178">
        <v>37763552</v>
      </c>
      <c r="S193" s="178">
        <v>846853</v>
      </c>
      <c r="T193" s="178">
        <v>4073</v>
      </c>
      <c r="U193" s="178">
        <v>32770527</v>
      </c>
      <c r="V193" s="178">
        <v>3305</v>
      </c>
      <c r="W193" s="178">
        <v>98944582</v>
      </c>
      <c r="X193" s="178">
        <f t="shared" si="17"/>
        <v>-180</v>
      </c>
      <c r="Y193" s="183">
        <f t="shared" si="18"/>
        <v>-0.1053864168618267</v>
      </c>
      <c r="Z193" s="178">
        <f t="shared" si="19"/>
        <v>-1754174</v>
      </c>
      <c r="AA193" s="379">
        <f t="shared" si="20"/>
        <v>-3.5757730629365769E-2</v>
      </c>
    </row>
    <row r="194" spans="1:27" x14ac:dyDescent="0.35">
      <c r="A194" s="181" t="s">
        <v>110</v>
      </c>
      <c r="B194" s="178">
        <v>0</v>
      </c>
      <c r="C194" s="178">
        <v>0</v>
      </c>
      <c r="D194" s="178">
        <v>94</v>
      </c>
      <c r="E194" s="178">
        <v>5</v>
      </c>
      <c r="F194" s="178">
        <v>23948</v>
      </c>
      <c r="G194" s="178">
        <v>7</v>
      </c>
      <c r="H194" s="178">
        <v>0</v>
      </c>
      <c r="I194" s="178">
        <v>0</v>
      </c>
      <c r="J194" s="178">
        <v>0</v>
      </c>
      <c r="K194" s="178">
        <v>0</v>
      </c>
      <c r="L194" s="178">
        <v>0</v>
      </c>
      <c r="M194" s="178">
        <v>0</v>
      </c>
      <c r="N194" s="178">
        <v>82</v>
      </c>
      <c r="O194" s="178">
        <v>30</v>
      </c>
      <c r="P194" s="178">
        <v>0</v>
      </c>
      <c r="Q194" s="178">
        <v>438552</v>
      </c>
      <c r="R194" s="178">
        <v>225150</v>
      </c>
      <c r="S194" s="178">
        <v>0</v>
      </c>
      <c r="T194" s="178">
        <v>7923</v>
      </c>
      <c r="U194" s="178">
        <v>19564951</v>
      </c>
      <c r="V194" s="178">
        <v>2829</v>
      </c>
      <c r="W194" s="178">
        <v>28363328</v>
      </c>
      <c r="X194" s="178">
        <f t="shared" si="17"/>
        <v>82</v>
      </c>
      <c r="Y194" s="183"/>
      <c r="Z194" s="178">
        <f t="shared" si="19"/>
        <v>438552</v>
      </c>
      <c r="AA194" s="379"/>
    </row>
    <row r="195" spans="1:27" x14ac:dyDescent="0.35">
      <c r="A195" s="181" t="s">
        <v>111</v>
      </c>
      <c r="B195" s="178">
        <v>708</v>
      </c>
      <c r="C195" s="178">
        <v>29578636</v>
      </c>
      <c r="D195" s="178">
        <v>370</v>
      </c>
      <c r="E195" s="178">
        <v>190</v>
      </c>
      <c r="F195" s="178">
        <v>3502813</v>
      </c>
      <c r="G195" s="178">
        <v>43</v>
      </c>
      <c r="H195" s="178">
        <v>149175</v>
      </c>
      <c r="I195" s="178">
        <v>121</v>
      </c>
      <c r="J195" s="178">
        <v>1327051</v>
      </c>
      <c r="K195" s="178">
        <v>79</v>
      </c>
      <c r="L195" s="178">
        <v>1365609</v>
      </c>
      <c r="M195" s="178">
        <v>262344</v>
      </c>
      <c r="N195" s="178">
        <v>645</v>
      </c>
      <c r="O195" s="178">
        <v>402</v>
      </c>
      <c r="P195" s="178">
        <v>60</v>
      </c>
      <c r="Q195" s="178">
        <v>24241742</v>
      </c>
      <c r="R195" s="178">
        <v>20219267</v>
      </c>
      <c r="S195" s="178">
        <v>361676</v>
      </c>
      <c r="T195" s="178">
        <v>1956</v>
      </c>
      <c r="U195" s="178">
        <v>25352922</v>
      </c>
      <c r="V195" s="178">
        <v>1574</v>
      </c>
      <c r="W195" s="178">
        <v>55953446</v>
      </c>
      <c r="X195" s="178">
        <f t="shared" si="17"/>
        <v>-63</v>
      </c>
      <c r="Y195" s="183">
        <f t="shared" si="18"/>
        <v>-8.8983050847457626E-2</v>
      </c>
      <c r="Z195" s="178">
        <f t="shared" si="19"/>
        <v>-5336894</v>
      </c>
      <c r="AA195" s="379">
        <f t="shared" si="20"/>
        <v>-0.18043070004986031</v>
      </c>
    </row>
    <row r="196" spans="1:27" x14ac:dyDescent="0.35">
      <c r="A196" s="181" t="s">
        <v>111</v>
      </c>
      <c r="B196" s="178">
        <v>0</v>
      </c>
      <c r="C196" s="178">
        <v>0</v>
      </c>
      <c r="D196" s="178">
        <v>41</v>
      </c>
      <c r="E196" s="178">
        <v>2</v>
      </c>
      <c r="F196" s="178">
        <v>4477</v>
      </c>
      <c r="G196" s="178">
        <v>1</v>
      </c>
      <c r="H196" s="178">
        <v>0</v>
      </c>
      <c r="I196" s="178">
        <v>0</v>
      </c>
      <c r="J196" s="178">
        <v>0</v>
      </c>
      <c r="K196" s="178">
        <v>0</v>
      </c>
      <c r="L196" s="178">
        <v>0</v>
      </c>
      <c r="M196" s="178">
        <v>0</v>
      </c>
      <c r="N196" s="178">
        <v>38</v>
      </c>
      <c r="O196" s="178">
        <v>11</v>
      </c>
      <c r="P196" s="178">
        <v>0</v>
      </c>
      <c r="Q196" s="178">
        <v>316831</v>
      </c>
      <c r="R196" s="178">
        <v>172860</v>
      </c>
      <c r="S196" s="178">
        <v>0</v>
      </c>
      <c r="T196" s="178">
        <v>4210</v>
      </c>
      <c r="U196" s="178">
        <v>10457871</v>
      </c>
      <c r="V196" s="178">
        <v>1568</v>
      </c>
      <c r="W196" s="178">
        <v>17946771</v>
      </c>
      <c r="X196" s="178">
        <f t="shared" si="17"/>
        <v>38</v>
      </c>
      <c r="Y196" s="183"/>
      <c r="Z196" s="178">
        <f t="shared" si="19"/>
        <v>316831</v>
      </c>
      <c r="AA196" s="379"/>
    </row>
    <row r="197" spans="1:27" x14ac:dyDescent="0.35">
      <c r="A197" s="181" t="s">
        <v>246</v>
      </c>
      <c r="B197" s="378">
        <f>SUM(B193:B196)</f>
        <v>2416</v>
      </c>
      <c r="C197" s="378">
        <f t="shared" ref="C197:W197" si="28">SUM(C193:C196)</f>
        <v>78635832</v>
      </c>
      <c r="D197" s="378">
        <f t="shared" si="28"/>
        <v>1311</v>
      </c>
      <c r="E197" s="378">
        <f t="shared" si="28"/>
        <v>730</v>
      </c>
      <c r="F197" s="378">
        <f t="shared" si="28"/>
        <v>8636296</v>
      </c>
      <c r="G197" s="378">
        <f t="shared" si="28"/>
        <v>165</v>
      </c>
      <c r="H197" s="378">
        <f t="shared" si="28"/>
        <v>1013604</v>
      </c>
      <c r="I197" s="378">
        <f t="shared" si="28"/>
        <v>317</v>
      </c>
      <c r="J197" s="378">
        <f t="shared" si="28"/>
        <v>2782248</v>
      </c>
      <c r="K197" s="378">
        <f t="shared" si="28"/>
        <v>225</v>
      </c>
      <c r="L197" s="378">
        <f t="shared" si="28"/>
        <v>1955142</v>
      </c>
      <c r="M197" s="378">
        <f t="shared" si="28"/>
        <v>595135</v>
      </c>
      <c r="N197" s="378">
        <f t="shared" si="28"/>
        <v>2293</v>
      </c>
      <c r="O197" s="378">
        <f t="shared" si="28"/>
        <v>1360</v>
      </c>
      <c r="P197" s="378">
        <f t="shared" si="28"/>
        <v>223</v>
      </c>
      <c r="Q197" s="378">
        <f t="shared" si="28"/>
        <v>72300147</v>
      </c>
      <c r="R197" s="378">
        <f t="shared" si="28"/>
        <v>58380829</v>
      </c>
      <c r="S197" s="378">
        <f t="shared" si="28"/>
        <v>1208529</v>
      </c>
      <c r="T197" s="378">
        <f t="shared" si="28"/>
        <v>18162</v>
      </c>
      <c r="U197" s="378">
        <f t="shared" si="28"/>
        <v>88146271</v>
      </c>
      <c r="V197" s="378">
        <f t="shared" si="28"/>
        <v>9276</v>
      </c>
      <c r="W197" s="378">
        <f t="shared" si="28"/>
        <v>201208127</v>
      </c>
      <c r="X197" s="178">
        <f t="shared" si="17"/>
        <v>-123</v>
      </c>
      <c r="Y197" s="183">
        <f t="shared" si="18"/>
        <v>-5.0910596026490069E-2</v>
      </c>
      <c r="Z197" s="178">
        <f t="shared" si="19"/>
        <v>-6335685</v>
      </c>
      <c r="AA197" s="379">
        <f t="shared" si="20"/>
        <v>-8.0569949333021612E-2</v>
      </c>
    </row>
    <row r="198" spans="1:27" x14ac:dyDescent="0.35">
      <c r="A198" s="181" t="s">
        <v>112</v>
      </c>
      <c r="B198" s="178">
        <v>2828</v>
      </c>
      <c r="C198" s="178">
        <v>87480442</v>
      </c>
      <c r="D198" s="178">
        <v>1189</v>
      </c>
      <c r="E198" s="178">
        <v>585</v>
      </c>
      <c r="F198" s="178">
        <v>8069055</v>
      </c>
      <c r="G198" s="178">
        <v>146</v>
      </c>
      <c r="H198" s="178">
        <v>482640</v>
      </c>
      <c r="I198" s="178">
        <v>458</v>
      </c>
      <c r="J198" s="178">
        <v>5182180</v>
      </c>
      <c r="K198" s="178">
        <v>231</v>
      </c>
      <c r="L198" s="178">
        <v>3299138</v>
      </c>
      <c r="M198" s="178">
        <v>837634</v>
      </c>
      <c r="N198" s="178">
        <v>2600</v>
      </c>
      <c r="O198" s="178">
        <v>1708</v>
      </c>
      <c r="P198" s="178">
        <v>249</v>
      </c>
      <c r="Q198" s="178">
        <v>87099458</v>
      </c>
      <c r="R198" s="178">
        <v>76764794</v>
      </c>
      <c r="S198" s="178">
        <v>3139569</v>
      </c>
      <c r="T198" s="178">
        <v>5958</v>
      </c>
      <c r="U198" s="178">
        <v>69952171</v>
      </c>
      <c r="V198" s="178">
        <v>5903</v>
      </c>
      <c r="W198" s="178">
        <v>190796982</v>
      </c>
      <c r="X198" s="178">
        <f t="shared" ref="X198:X238" si="29">+N198-B198</f>
        <v>-228</v>
      </c>
      <c r="Y198" s="183">
        <f t="shared" ref="Y198:Y238" si="30">+X198/B198</f>
        <v>-8.0622347949080617E-2</v>
      </c>
      <c r="Z198" s="178">
        <f t="shared" ref="Z198:Z238" si="31">+Q198-C198</f>
        <v>-380984</v>
      </c>
      <c r="AA198" s="379">
        <f t="shared" ref="AA198:AA238" si="32">+Z198/C198</f>
        <v>-4.3550763037982819E-3</v>
      </c>
    </row>
    <row r="199" spans="1:27" x14ac:dyDescent="0.35">
      <c r="A199" s="181" t="s">
        <v>112</v>
      </c>
      <c r="B199" s="178">
        <v>0</v>
      </c>
      <c r="C199" s="178">
        <v>0</v>
      </c>
      <c r="D199" s="178">
        <v>140</v>
      </c>
      <c r="E199" s="178">
        <v>3</v>
      </c>
      <c r="F199" s="178">
        <v>7596</v>
      </c>
      <c r="G199" s="178">
        <v>11</v>
      </c>
      <c r="H199" s="178">
        <v>0</v>
      </c>
      <c r="I199" s="178">
        <v>1</v>
      </c>
      <c r="J199" s="178">
        <v>7324</v>
      </c>
      <c r="K199" s="178">
        <v>0</v>
      </c>
      <c r="L199" s="178">
        <v>0</v>
      </c>
      <c r="M199" s="178">
        <v>0</v>
      </c>
      <c r="N199" s="178">
        <v>125</v>
      </c>
      <c r="O199" s="178">
        <v>66</v>
      </c>
      <c r="P199" s="178">
        <v>1</v>
      </c>
      <c r="Q199" s="178">
        <v>954967</v>
      </c>
      <c r="R199" s="178">
        <v>673398</v>
      </c>
      <c r="S199" s="178">
        <v>6734</v>
      </c>
      <c r="T199" s="178">
        <v>11777</v>
      </c>
      <c r="U199" s="178">
        <v>31761466</v>
      </c>
      <c r="V199" s="178">
        <v>4465</v>
      </c>
      <c r="W199" s="178">
        <v>65673865</v>
      </c>
      <c r="X199" s="178">
        <f t="shared" si="29"/>
        <v>125</v>
      </c>
      <c r="Y199" s="183"/>
      <c r="Z199" s="178">
        <f t="shared" si="31"/>
        <v>954967</v>
      </c>
      <c r="AA199" s="379"/>
    </row>
    <row r="200" spans="1:27" x14ac:dyDescent="0.35">
      <c r="A200" s="181" t="s">
        <v>113</v>
      </c>
      <c r="B200" s="178">
        <v>1900</v>
      </c>
      <c r="C200" s="178">
        <v>58794760</v>
      </c>
      <c r="D200" s="178">
        <v>727</v>
      </c>
      <c r="E200" s="178">
        <v>384</v>
      </c>
      <c r="F200" s="178">
        <v>3783478</v>
      </c>
      <c r="G200" s="178">
        <v>89</v>
      </c>
      <c r="H200" s="178">
        <v>271125</v>
      </c>
      <c r="I200" s="178">
        <v>274</v>
      </c>
      <c r="J200" s="178">
        <v>4535494</v>
      </c>
      <c r="K200" s="178">
        <v>177</v>
      </c>
      <c r="L200" s="178">
        <v>1790034</v>
      </c>
      <c r="M200" s="178">
        <v>1076896</v>
      </c>
      <c r="N200" s="178">
        <v>1685</v>
      </c>
      <c r="O200" s="178">
        <v>1093</v>
      </c>
      <c r="P200" s="178">
        <v>122</v>
      </c>
      <c r="Q200" s="178">
        <v>54146759</v>
      </c>
      <c r="R200" s="178">
        <v>46482206</v>
      </c>
      <c r="S200" s="178">
        <v>1697291</v>
      </c>
      <c r="T200" s="178">
        <v>3573</v>
      </c>
      <c r="U200" s="178">
        <v>41837314</v>
      </c>
      <c r="V200" s="178">
        <v>3406</v>
      </c>
      <c r="W200" s="178">
        <v>111457627</v>
      </c>
      <c r="X200" s="178">
        <f t="shared" si="29"/>
        <v>-215</v>
      </c>
      <c r="Y200" s="183">
        <f t="shared" si="30"/>
        <v>-0.11315789473684211</v>
      </c>
      <c r="Z200" s="178">
        <f t="shared" si="31"/>
        <v>-4648001</v>
      </c>
      <c r="AA200" s="379">
        <f t="shared" si="32"/>
        <v>-7.9054681063414498E-2</v>
      </c>
    </row>
    <row r="201" spans="1:27" x14ac:dyDescent="0.35">
      <c r="A201" s="181" t="s">
        <v>113</v>
      </c>
      <c r="B201" s="178">
        <v>0</v>
      </c>
      <c r="C201" s="178">
        <v>0</v>
      </c>
      <c r="D201" s="178">
        <v>137</v>
      </c>
      <c r="E201" s="178">
        <v>1</v>
      </c>
      <c r="F201" s="178">
        <v>4173</v>
      </c>
      <c r="G201" s="178">
        <v>3</v>
      </c>
      <c r="H201" s="178">
        <v>0</v>
      </c>
      <c r="I201" s="178">
        <v>0</v>
      </c>
      <c r="J201" s="178">
        <v>0</v>
      </c>
      <c r="K201" s="178">
        <v>0</v>
      </c>
      <c r="L201" s="178">
        <v>0</v>
      </c>
      <c r="M201" s="178">
        <v>0</v>
      </c>
      <c r="N201" s="178">
        <v>133</v>
      </c>
      <c r="O201" s="178">
        <v>47</v>
      </c>
      <c r="P201" s="178">
        <v>0</v>
      </c>
      <c r="Q201" s="178">
        <v>933559</v>
      </c>
      <c r="R201" s="178">
        <v>442430</v>
      </c>
      <c r="S201" s="178">
        <v>0</v>
      </c>
      <c r="T201" s="178">
        <v>6866</v>
      </c>
      <c r="U201" s="178">
        <v>21230349</v>
      </c>
      <c r="V201" s="178">
        <v>2659</v>
      </c>
      <c r="W201" s="178">
        <v>26265144</v>
      </c>
      <c r="X201" s="178">
        <f t="shared" si="29"/>
        <v>133</v>
      </c>
      <c r="Y201" s="183"/>
      <c r="Z201" s="178">
        <f t="shared" si="31"/>
        <v>933559</v>
      </c>
      <c r="AA201" s="379"/>
    </row>
    <row r="202" spans="1:27" x14ac:dyDescent="0.35">
      <c r="A202" s="181" t="s">
        <v>114</v>
      </c>
      <c r="B202" s="178">
        <v>2816</v>
      </c>
      <c r="C202" s="178">
        <v>77310531</v>
      </c>
      <c r="D202" s="178">
        <v>875</v>
      </c>
      <c r="E202" s="178">
        <v>419</v>
      </c>
      <c r="F202" s="178">
        <v>5087536</v>
      </c>
      <c r="G202" s="178">
        <v>149</v>
      </c>
      <c r="H202" s="178">
        <v>491222</v>
      </c>
      <c r="I202" s="178">
        <v>368</v>
      </c>
      <c r="J202" s="178">
        <v>4850719</v>
      </c>
      <c r="K202" s="178">
        <v>292</v>
      </c>
      <c r="L202" s="178">
        <v>4585232</v>
      </c>
      <c r="M202" s="178">
        <v>1164393</v>
      </c>
      <c r="N202" s="178">
        <v>2465</v>
      </c>
      <c r="O202" s="178">
        <v>1787</v>
      </c>
      <c r="P202" s="178">
        <v>230</v>
      </c>
      <c r="Q202" s="178">
        <v>77941506</v>
      </c>
      <c r="R202" s="178">
        <v>68681295</v>
      </c>
      <c r="S202" s="178">
        <v>4425666</v>
      </c>
      <c r="T202" s="178">
        <v>4298</v>
      </c>
      <c r="U202" s="178">
        <v>57591719</v>
      </c>
      <c r="V202" s="178">
        <v>5290</v>
      </c>
      <c r="W202" s="178">
        <v>156859830</v>
      </c>
      <c r="X202" s="178">
        <f t="shared" si="29"/>
        <v>-351</v>
      </c>
      <c r="Y202" s="183">
        <f t="shared" si="30"/>
        <v>-0.12464488636363637</v>
      </c>
      <c r="Z202" s="178">
        <f t="shared" si="31"/>
        <v>630975</v>
      </c>
      <c r="AA202" s="379">
        <f t="shared" si="32"/>
        <v>8.1615659838114429E-3</v>
      </c>
    </row>
    <row r="203" spans="1:27" x14ac:dyDescent="0.35">
      <c r="A203" s="181" t="s">
        <v>114</v>
      </c>
      <c r="B203" s="178">
        <v>0</v>
      </c>
      <c r="C203" s="178">
        <v>0</v>
      </c>
      <c r="D203" s="178">
        <v>96</v>
      </c>
      <c r="E203" s="178">
        <v>9</v>
      </c>
      <c r="F203" s="178">
        <v>24067</v>
      </c>
      <c r="G203" s="178">
        <v>2</v>
      </c>
      <c r="H203" s="178">
        <v>0</v>
      </c>
      <c r="I203" s="178">
        <v>0</v>
      </c>
      <c r="J203" s="178">
        <v>0</v>
      </c>
      <c r="K203" s="178">
        <v>0</v>
      </c>
      <c r="L203" s="178">
        <v>0</v>
      </c>
      <c r="M203" s="178">
        <v>0</v>
      </c>
      <c r="N203" s="178">
        <v>85</v>
      </c>
      <c r="O203" s="178">
        <v>28</v>
      </c>
      <c r="P203" s="178">
        <v>0</v>
      </c>
      <c r="Q203" s="178">
        <v>757008</v>
      </c>
      <c r="R203" s="178">
        <v>400273</v>
      </c>
      <c r="S203" s="178">
        <v>0</v>
      </c>
      <c r="T203" s="178">
        <v>7505</v>
      </c>
      <c r="U203" s="178">
        <v>24276340</v>
      </c>
      <c r="V203" s="178">
        <v>3150</v>
      </c>
      <c r="W203" s="178">
        <v>38567134</v>
      </c>
      <c r="X203" s="178">
        <f t="shared" si="29"/>
        <v>85</v>
      </c>
      <c r="Y203" s="183"/>
      <c r="Z203" s="178">
        <f t="shared" si="31"/>
        <v>757008</v>
      </c>
      <c r="AA203" s="379"/>
    </row>
    <row r="204" spans="1:27" x14ac:dyDescent="0.35">
      <c r="A204" s="181" t="s">
        <v>115</v>
      </c>
      <c r="B204" s="178">
        <v>1261</v>
      </c>
      <c r="C204" s="178">
        <v>27709773</v>
      </c>
      <c r="D204" s="178">
        <v>485</v>
      </c>
      <c r="E204" s="178">
        <v>246</v>
      </c>
      <c r="F204" s="178">
        <v>2127888</v>
      </c>
      <c r="G204" s="178">
        <v>54</v>
      </c>
      <c r="H204" s="178">
        <v>269856</v>
      </c>
      <c r="I204" s="178">
        <v>214</v>
      </c>
      <c r="J204" s="178">
        <v>1946034</v>
      </c>
      <c r="K204" s="178">
        <v>98</v>
      </c>
      <c r="L204" s="178">
        <v>1531523</v>
      </c>
      <c r="M204" s="178">
        <v>651108</v>
      </c>
      <c r="N204" s="178">
        <v>1134</v>
      </c>
      <c r="O204" s="178">
        <v>724</v>
      </c>
      <c r="P204" s="178">
        <v>92</v>
      </c>
      <c r="Q204" s="178">
        <v>24859305</v>
      </c>
      <c r="R204" s="178">
        <v>19558481</v>
      </c>
      <c r="S204" s="178">
        <v>1118600</v>
      </c>
      <c r="T204" s="178">
        <v>1521</v>
      </c>
      <c r="U204" s="178">
        <v>16320343</v>
      </c>
      <c r="V204" s="178">
        <v>1788</v>
      </c>
      <c r="W204" s="178">
        <v>45204348</v>
      </c>
      <c r="X204" s="178">
        <f t="shared" si="29"/>
        <v>-127</v>
      </c>
      <c r="Y204" s="183">
        <f t="shared" si="30"/>
        <v>-0.1007137192704203</v>
      </c>
      <c r="Z204" s="178">
        <f t="shared" si="31"/>
        <v>-2850468</v>
      </c>
      <c r="AA204" s="379">
        <f t="shared" si="32"/>
        <v>-0.10286868824223136</v>
      </c>
    </row>
    <row r="205" spans="1:27" x14ac:dyDescent="0.35">
      <c r="A205" s="181" t="s">
        <v>115</v>
      </c>
      <c r="B205" s="178">
        <v>0</v>
      </c>
      <c r="C205" s="178">
        <v>0</v>
      </c>
      <c r="D205" s="178">
        <v>53</v>
      </c>
      <c r="E205" s="178">
        <v>3</v>
      </c>
      <c r="F205" s="178">
        <v>11731</v>
      </c>
      <c r="G205" s="178">
        <v>1</v>
      </c>
      <c r="H205" s="178">
        <v>0</v>
      </c>
      <c r="I205" s="178">
        <v>0</v>
      </c>
      <c r="J205" s="178">
        <v>0</v>
      </c>
      <c r="K205" s="178">
        <v>0</v>
      </c>
      <c r="L205" s="178">
        <v>0</v>
      </c>
      <c r="M205" s="178">
        <v>0</v>
      </c>
      <c r="N205" s="178">
        <v>49</v>
      </c>
      <c r="O205" s="178">
        <v>16</v>
      </c>
      <c r="P205" s="178">
        <v>2</v>
      </c>
      <c r="Q205" s="178">
        <v>344050</v>
      </c>
      <c r="R205" s="178">
        <v>144923</v>
      </c>
      <c r="S205" s="178">
        <v>3222</v>
      </c>
      <c r="T205" s="178">
        <v>1975</v>
      </c>
      <c r="U205" s="178">
        <v>7118760</v>
      </c>
      <c r="V205" s="178">
        <v>939</v>
      </c>
      <c r="W205" s="178">
        <v>12130411</v>
      </c>
      <c r="X205" s="178">
        <f t="shared" si="29"/>
        <v>49</v>
      </c>
      <c r="Y205" s="183"/>
      <c r="Z205" s="178">
        <f t="shared" si="31"/>
        <v>344050</v>
      </c>
      <c r="AA205" s="379"/>
    </row>
    <row r="206" spans="1:27" x14ac:dyDescent="0.35">
      <c r="A206" s="181" t="s">
        <v>116</v>
      </c>
      <c r="B206" s="178">
        <v>871</v>
      </c>
      <c r="C206" s="178">
        <v>26248273</v>
      </c>
      <c r="D206" s="178">
        <v>273</v>
      </c>
      <c r="E206" s="178">
        <v>116</v>
      </c>
      <c r="F206" s="178">
        <v>1312370</v>
      </c>
      <c r="G206" s="178">
        <v>26</v>
      </c>
      <c r="H206" s="178">
        <v>103393</v>
      </c>
      <c r="I206" s="178">
        <v>109</v>
      </c>
      <c r="J206" s="178">
        <v>1324303</v>
      </c>
      <c r="K206" s="178">
        <v>49</v>
      </c>
      <c r="L206" s="178">
        <v>361407</v>
      </c>
      <c r="M206" s="178">
        <v>124492</v>
      </c>
      <c r="N206" s="178">
        <v>845</v>
      </c>
      <c r="O206" s="178">
        <v>544</v>
      </c>
      <c r="P206" s="178">
        <v>54</v>
      </c>
      <c r="Q206" s="178">
        <v>25705951</v>
      </c>
      <c r="R206" s="178">
        <v>21445621</v>
      </c>
      <c r="S206" s="178">
        <v>741563</v>
      </c>
      <c r="T206" s="178">
        <v>1158</v>
      </c>
      <c r="U206" s="178">
        <v>15729248</v>
      </c>
      <c r="V206" s="178">
        <v>1532</v>
      </c>
      <c r="W206" s="178">
        <v>43355628</v>
      </c>
      <c r="X206" s="178">
        <f t="shared" si="29"/>
        <v>-26</v>
      </c>
      <c r="Y206" s="183">
        <f t="shared" si="30"/>
        <v>-2.9850746268656716E-2</v>
      </c>
      <c r="Z206" s="178">
        <f t="shared" si="31"/>
        <v>-542322</v>
      </c>
      <c r="AA206" s="379">
        <f t="shared" si="32"/>
        <v>-2.0661245027434758E-2</v>
      </c>
    </row>
    <row r="207" spans="1:27" x14ac:dyDescent="0.35">
      <c r="A207" s="181" t="s">
        <v>116</v>
      </c>
      <c r="B207" s="178">
        <v>0</v>
      </c>
      <c r="C207" s="178">
        <v>0</v>
      </c>
      <c r="D207" s="178">
        <v>33</v>
      </c>
      <c r="E207" s="178">
        <v>1</v>
      </c>
      <c r="F207" s="178">
        <v>569</v>
      </c>
      <c r="G207" s="178">
        <v>0</v>
      </c>
      <c r="H207" s="178">
        <v>0</v>
      </c>
      <c r="I207" s="178">
        <v>0</v>
      </c>
      <c r="J207" s="178">
        <v>0</v>
      </c>
      <c r="K207" s="178">
        <v>0</v>
      </c>
      <c r="L207" s="178">
        <v>0</v>
      </c>
      <c r="M207" s="178">
        <v>0</v>
      </c>
      <c r="N207" s="178">
        <v>32</v>
      </c>
      <c r="O207" s="178">
        <v>13</v>
      </c>
      <c r="P207" s="178">
        <v>0</v>
      </c>
      <c r="Q207" s="178">
        <v>225505</v>
      </c>
      <c r="R207" s="178">
        <v>113291</v>
      </c>
      <c r="S207" s="178">
        <v>0</v>
      </c>
      <c r="T207" s="178">
        <v>2145</v>
      </c>
      <c r="U207" s="178">
        <v>7633663</v>
      </c>
      <c r="V207" s="178">
        <v>779</v>
      </c>
      <c r="W207" s="178">
        <v>9345229</v>
      </c>
      <c r="X207" s="178">
        <f t="shared" si="29"/>
        <v>32</v>
      </c>
      <c r="Y207" s="183"/>
      <c r="Z207" s="178">
        <f t="shared" si="31"/>
        <v>225505</v>
      </c>
      <c r="AA207" s="379"/>
    </row>
    <row r="208" spans="1:27" x14ac:dyDescent="0.35">
      <c r="A208" s="181" t="s">
        <v>247</v>
      </c>
      <c r="B208" s="378">
        <f>SUM(B198:B207)</f>
        <v>9676</v>
      </c>
      <c r="C208" s="378">
        <f t="shared" ref="C208:W208" si="33">SUM(C198:C207)</f>
        <v>277543779</v>
      </c>
      <c r="D208" s="378">
        <f t="shared" si="33"/>
        <v>4008</v>
      </c>
      <c r="E208" s="378">
        <f t="shared" si="33"/>
        <v>1767</v>
      </c>
      <c r="F208" s="378">
        <f t="shared" si="33"/>
        <v>20428463</v>
      </c>
      <c r="G208" s="378">
        <f t="shared" si="33"/>
        <v>481</v>
      </c>
      <c r="H208" s="378">
        <f t="shared" si="33"/>
        <v>1618236</v>
      </c>
      <c r="I208" s="378">
        <f t="shared" si="33"/>
        <v>1424</v>
      </c>
      <c r="J208" s="378">
        <f t="shared" si="33"/>
        <v>17846054</v>
      </c>
      <c r="K208" s="378">
        <f t="shared" si="33"/>
        <v>847</v>
      </c>
      <c r="L208" s="378">
        <f t="shared" si="33"/>
        <v>11567334</v>
      </c>
      <c r="M208" s="378">
        <f t="shared" si="33"/>
        <v>3854523</v>
      </c>
      <c r="N208" s="378">
        <f t="shared" si="33"/>
        <v>9153</v>
      </c>
      <c r="O208" s="378">
        <f t="shared" si="33"/>
        <v>6026</v>
      </c>
      <c r="P208" s="378">
        <f t="shared" si="33"/>
        <v>750</v>
      </c>
      <c r="Q208" s="378">
        <f t="shared" si="33"/>
        <v>272968068</v>
      </c>
      <c r="R208" s="378">
        <f t="shared" si="33"/>
        <v>234706712</v>
      </c>
      <c r="S208" s="378">
        <f t="shared" si="33"/>
        <v>11132645</v>
      </c>
      <c r="T208" s="378">
        <f t="shared" si="33"/>
        <v>46776</v>
      </c>
      <c r="U208" s="378">
        <f t="shared" si="33"/>
        <v>293451373</v>
      </c>
      <c r="V208" s="378">
        <f t="shared" si="33"/>
        <v>29911</v>
      </c>
      <c r="W208" s="378">
        <f t="shared" si="33"/>
        <v>699656198</v>
      </c>
      <c r="X208" s="178">
        <f t="shared" si="29"/>
        <v>-523</v>
      </c>
      <c r="Y208" s="183">
        <f t="shared" si="30"/>
        <v>-5.4051260851591565E-2</v>
      </c>
      <c r="Z208" s="178">
        <f t="shared" si="31"/>
        <v>-4575711</v>
      </c>
      <c r="AA208" s="379">
        <f t="shared" si="32"/>
        <v>-1.6486447711011386E-2</v>
      </c>
    </row>
    <row r="209" spans="1:27" x14ac:dyDescent="0.35">
      <c r="A209" s="181" t="s">
        <v>117</v>
      </c>
      <c r="B209" s="178">
        <v>916</v>
      </c>
      <c r="C209" s="178">
        <v>24823030</v>
      </c>
      <c r="D209" s="178">
        <v>550</v>
      </c>
      <c r="E209" s="178">
        <v>287</v>
      </c>
      <c r="F209" s="178">
        <v>2989919</v>
      </c>
      <c r="G209" s="178">
        <v>48</v>
      </c>
      <c r="H209" s="178">
        <v>249684</v>
      </c>
      <c r="I209" s="178">
        <v>158</v>
      </c>
      <c r="J209" s="178">
        <v>3159421</v>
      </c>
      <c r="K209" s="178">
        <v>140</v>
      </c>
      <c r="L209" s="178">
        <v>1220069</v>
      </c>
      <c r="M209" s="178">
        <v>735476</v>
      </c>
      <c r="N209" s="178">
        <v>832</v>
      </c>
      <c r="O209" s="178">
        <v>561</v>
      </c>
      <c r="P209" s="178">
        <v>90</v>
      </c>
      <c r="Q209" s="178">
        <v>24649671</v>
      </c>
      <c r="R209" s="178">
        <v>22159344</v>
      </c>
      <c r="S209" s="178">
        <v>952328</v>
      </c>
      <c r="T209" s="178">
        <v>4687</v>
      </c>
      <c r="U209" s="178">
        <v>45903011</v>
      </c>
      <c r="V209" s="178">
        <v>2621</v>
      </c>
      <c r="W209" s="178">
        <v>77081853</v>
      </c>
      <c r="X209" s="178">
        <f t="shared" si="29"/>
        <v>-84</v>
      </c>
      <c r="Y209" s="183">
        <f t="shared" si="30"/>
        <v>-9.1703056768558958E-2</v>
      </c>
      <c r="Z209" s="178">
        <f t="shared" si="31"/>
        <v>-173359</v>
      </c>
      <c r="AA209" s="379">
        <f t="shared" si="32"/>
        <v>-6.983796901506383E-3</v>
      </c>
    </row>
    <row r="210" spans="1:27" x14ac:dyDescent="0.35">
      <c r="A210" s="181" t="s">
        <v>117</v>
      </c>
      <c r="B210" s="178">
        <v>0</v>
      </c>
      <c r="C210" s="178">
        <v>0</v>
      </c>
      <c r="D210" s="178">
        <v>87</v>
      </c>
      <c r="E210" s="178">
        <v>10</v>
      </c>
      <c r="F210" s="178">
        <v>24566</v>
      </c>
      <c r="G210" s="178">
        <v>4</v>
      </c>
      <c r="H210" s="178">
        <v>800</v>
      </c>
      <c r="I210" s="178">
        <v>0</v>
      </c>
      <c r="J210" s="178">
        <v>0</v>
      </c>
      <c r="K210" s="178">
        <v>0</v>
      </c>
      <c r="L210" s="178">
        <v>0</v>
      </c>
      <c r="M210" s="178">
        <v>0</v>
      </c>
      <c r="N210" s="178">
        <v>73</v>
      </c>
      <c r="O210" s="178">
        <v>7</v>
      </c>
      <c r="P210" s="178">
        <v>2</v>
      </c>
      <c r="Q210" s="178">
        <v>443340</v>
      </c>
      <c r="R210" s="178">
        <v>83657</v>
      </c>
      <c r="S210" s="178">
        <v>3218</v>
      </c>
      <c r="T210" s="178">
        <v>10714</v>
      </c>
      <c r="U210" s="178">
        <v>22296260</v>
      </c>
      <c r="V210" s="178">
        <v>2938</v>
      </c>
      <c r="W210" s="178">
        <v>34783134</v>
      </c>
      <c r="X210" s="178">
        <f t="shared" si="29"/>
        <v>73</v>
      </c>
      <c r="Y210" s="183"/>
      <c r="Z210" s="178">
        <f t="shared" si="31"/>
        <v>443340</v>
      </c>
      <c r="AA210" s="379"/>
    </row>
    <row r="211" spans="1:27" x14ac:dyDescent="0.35">
      <c r="A211" s="181" t="s">
        <v>118</v>
      </c>
      <c r="B211" s="178">
        <v>3308</v>
      </c>
      <c r="C211" s="178">
        <v>99124671</v>
      </c>
      <c r="D211" s="178">
        <v>1602</v>
      </c>
      <c r="E211" s="178">
        <v>763</v>
      </c>
      <c r="F211" s="178">
        <v>10441326</v>
      </c>
      <c r="G211" s="178">
        <v>202</v>
      </c>
      <c r="H211" s="178">
        <v>1354444</v>
      </c>
      <c r="I211" s="178">
        <v>620</v>
      </c>
      <c r="J211" s="178">
        <v>6686745</v>
      </c>
      <c r="K211" s="178">
        <v>418</v>
      </c>
      <c r="L211" s="178">
        <v>4685938</v>
      </c>
      <c r="M211" s="178">
        <v>2475726</v>
      </c>
      <c r="N211" s="178">
        <v>2907</v>
      </c>
      <c r="O211" s="178">
        <v>2017</v>
      </c>
      <c r="P211" s="178">
        <v>323</v>
      </c>
      <c r="Q211" s="178">
        <v>90978516</v>
      </c>
      <c r="R211" s="178">
        <v>82147648</v>
      </c>
      <c r="S211" s="178">
        <v>2337845</v>
      </c>
      <c r="T211" s="178">
        <v>13639</v>
      </c>
      <c r="U211" s="178">
        <v>114503373</v>
      </c>
      <c r="V211" s="178">
        <v>9401</v>
      </c>
      <c r="W211" s="178">
        <v>251712003</v>
      </c>
      <c r="X211" s="178">
        <f t="shared" si="29"/>
        <v>-401</v>
      </c>
      <c r="Y211" s="183">
        <f t="shared" si="30"/>
        <v>-0.12122128174123338</v>
      </c>
      <c r="Z211" s="178">
        <f t="shared" si="31"/>
        <v>-8146155</v>
      </c>
      <c r="AA211" s="379">
        <f t="shared" si="32"/>
        <v>-8.2180903278861822E-2</v>
      </c>
    </row>
    <row r="212" spans="1:27" x14ac:dyDescent="0.35">
      <c r="A212" s="181" t="s">
        <v>118</v>
      </c>
      <c r="B212" s="178">
        <v>0</v>
      </c>
      <c r="C212" s="178">
        <v>0</v>
      </c>
      <c r="D212" s="178">
        <v>196</v>
      </c>
      <c r="E212" s="178">
        <v>9</v>
      </c>
      <c r="F212" s="178">
        <v>9063</v>
      </c>
      <c r="G212" s="178">
        <v>13</v>
      </c>
      <c r="H212" s="178">
        <v>5368</v>
      </c>
      <c r="I212" s="178">
        <v>1</v>
      </c>
      <c r="J212" s="178">
        <v>44</v>
      </c>
      <c r="K212" s="178">
        <v>0</v>
      </c>
      <c r="L212" s="178">
        <v>0</v>
      </c>
      <c r="M212" s="178">
        <v>0</v>
      </c>
      <c r="N212" s="178">
        <v>173</v>
      </c>
      <c r="O212" s="178">
        <v>30</v>
      </c>
      <c r="P212" s="178">
        <v>6</v>
      </c>
      <c r="Q212" s="178">
        <v>1063853</v>
      </c>
      <c r="R212" s="178">
        <v>329040</v>
      </c>
      <c r="S212" s="178">
        <v>17856</v>
      </c>
      <c r="T212" s="178">
        <v>27400</v>
      </c>
      <c r="U212" s="178">
        <v>57249508</v>
      </c>
      <c r="V212" s="178">
        <v>9012</v>
      </c>
      <c r="W212" s="178">
        <v>85591305</v>
      </c>
      <c r="X212" s="178">
        <f t="shared" si="29"/>
        <v>173</v>
      </c>
      <c r="Y212" s="183"/>
      <c r="Z212" s="178">
        <f t="shared" si="31"/>
        <v>1063853</v>
      </c>
      <c r="AA212" s="379"/>
    </row>
    <row r="213" spans="1:27" x14ac:dyDescent="0.35">
      <c r="A213" s="181" t="s">
        <v>119</v>
      </c>
      <c r="B213" s="178">
        <v>2703</v>
      </c>
      <c r="C213" s="178">
        <v>84262675</v>
      </c>
      <c r="D213" s="178">
        <v>896</v>
      </c>
      <c r="E213" s="178">
        <v>479</v>
      </c>
      <c r="F213" s="178">
        <v>6473190</v>
      </c>
      <c r="G213" s="178">
        <v>133</v>
      </c>
      <c r="H213" s="178">
        <v>524204</v>
      </c>
      <c r="I213" s="178">
        <v>321</v>
      </c>
      <c r="J213" s="178">
        <v>3047273</v>
      </c>
      <c r="K213" s="178">
        <v>275</v>
      </c>
      <c r="L213" s="178">
        <v>2706463</v>
      </c>
      <c r="M213" s="178">
        <v>867520</v>
      </c>
      <c r="N213" s="178">
        <v>2394</v>
      </c>
      <c r="O213" s="178">
        <v>1601</v>
      </c>
      <c r="P213" s="178">
        <v>178</v>
      </c>
      <c r="Q213" s="178">
        <v>84877192</v>
      </c>
      <c r="R213" s="178">
        <v>75060649</v>
      </c>
      <c r="S213" s="178">
        <v>1956469</v>
      </c>
      <c r="T213" s="178">
        <v>7684</v>
      </c>
      <c r="U213" s="178">
        <v>68095332</v>
      </c>
      <c r="V213" s="178">
        <v>5591</v>
      </c>
      <c r="W213" s="178">
        <v>166156698</v>
      </c>
      <c r="X213" s="178">
        <f t="shared" si="29"/>
        <v>-309</v>
      </c>
      <c r="Y213" s="183">
        <f t="shared" si="30"/>
        <v>-0.11431742508324085</v>
      </c>
      <c r="Z213" s="178">
        <f t="shared" si="31"/>
        <v>614517</v>
      </c>
      <c r="AA213" s="379">
        <f t="shared" si="32"/>
        <v>7.2928731493511209E-3</v>
      </c>
    </row>
    <row r="214" spans="1:27" x14ac:dyDescent="0.35">
      <c r="A214" s="181" t="s">
        <v>119</v>
      </c>
      <c r="B214" s="178">
        <v>0</v>
      </c>
      <c r="C214" s="178">
        <v>0</v>
      </c>
      <c r="D214" s="178">
        <v>111</v>
      </c>
      <c r="E214" s="178">
        <v>4</v>
      </c>
      <c r="F214" s="178">
        <v>9635</v>
      </c>
      <c r="G214" s="178">
        <v>9</v>
      </c>
      <c r="H214" s="178">
        <v>0</v>
      </c>
      <c r="I214" s="178">
        <v>0</v>
      </c>
      <c r="J214" s="178">
        <v>0</v>
      </c>
      <c r="K214" s="178">
        <v>2</v>
      </c>
      <c r="L214" s="178">
        <v>0</v>
      </c>
      <c r="M214" s="178">
        <v>169</v>
      </c>
      <c r="N214" s="178">
        <v>96</v>
      </c>
      <c r="O214" s="178">
        <v>26</v>
      </c>
      <c r="P214" s="178">
        <v>1</v>
      </c>
      <c r="Q214" s="178">
        <v>642090</v>
      </c>
      <c r="R214" s="178">
        <v>315345</v>
      </c>
      <c r="S214" s="178">
        <v>0</v>
      </c>
      <c r="T214" s="178">
        <v>14113</v>
      </c>
      <c r="U214" s="178">
        <v>36710908</v>
      </c>
      <c r="V214" s="178">
        <v>5346</v>
      </c>
      <c r="W214" s="178">
        <v>48324342</v>
      </c>
      <c r="X214" s="178">
        <f t="shared" si="29"/>
        <v>96</v>
      </c>
      <c r="Y214" s="183"/>
      <c r="Z214" s="178">
        <f t="shared" si="31"/>
        <v>642090</v>
      </c>
      <c r="AA214" s="379"/>
    </row>
    <row r="215" spans="1:27" x14ac:dyDescent="0.35">
      <c r="A215" s="181" t="s">
        <v>120</v>
      </c>
      <c r="B215" s="178">
        <v>717</v>
      </c>
      <c r="C215" s="178">
        <v>26438860</v>
      </c>
      <c r="D215" s="178">
        <v>367</v>
      </c>
      <c r="E215" s="178">
        <v>136</v>
      </c>
      <c r="F215" s="178">
        <v>2908589</v>
      </c>
      <c r="G215" s="178">
        <v>63</v>
      </c>
      <c r="H215" s="178">
        <v>316234</v>
      </c>
      <c r="I215" s="178">
        <v>134</v>
      </c>
      <c r="J215" s="178">
        <v>1296499</v>
      </c>
      <c r="K215" s="178">
        <v>120</v>
      </c>
      <c r="L215" s="178">
        <v>1459926</v>
      </c>
      <c r="M215" s="178">
        <v>1154791</v>
      </c>
      <c r="N215" s="178">
        <v>631</v>
      </c>
      <c r="O215" s="178">
        <v>432</v>
      </c>
      <c r="P215" s="178">
        <v>44</v>
      </c>
      <c r="Q215" s="178">
        <v>25625584</v>
      </c>
      <c r="R215" s="178">
        <v>23914854</v>
      </c>
      <c r="S215" s="178">
        <v>302612</v>
      </c>
      <c r="T215" s="178">
        <v>3548</v>
      </c>
      <c r="U215" s="178">
        <v>32303153</v>
      </c>
      <c r="V215" s="178">
        <v>2159</v>
      </c>
      <c r="W215" s="178">
        <v>60940606</v>
      </c>
      <c r="X215" s="178">
        <f t="shared" si="29"/>
        <v>-86</v>
      </c>
      <c r="Y215" s="183">
        <f t="shared" si="30"/>
        <v>-0.11994421199442119</v>
      </c>
      <c r="Z215" s="178">
        <f t="shared" si="31"/>
        <v>-813276</v>
      </c>
      <c r="AA215" s="379">
        <f t="shared" si="32"/>
        <v>-3.0760630375137203E-2</v>
      </c>
    </row>
    <row r="216" spans="1:27" x14ac:dyDescent="0.35">
      <c r="A216" s="181" t="s">
        <v>120</v>
      </c>
      <c r="B216" s="178">
        <v>0</v>
      </c>
      <c r="C216" s="178">
        <v>0</v>
      </c>
      <c r="D216" s="178">
        <v>38</v>
      </c>
      <c r="E216" s="178">
        <v>4</v>
      </c>
      <c r="F216" s="178">
        <v>12245</v>
      </c>
      <c r="G216" s="178">
        <v>3</v>
      </c>
      <c r="H216" s="178">
        <v>6000</v>
      </c>
      <c r="I216" s="178">
        <v>0</v>
      </c>
      <c r="J216" s="178">
        <v>0</v>
      </c>
      <c r="K216" s="178">
        <v>0</v>
      </c>
      <c r="L216" s="178">
        <v>0</v>
      </c>
      <c r="M216" s="178">
        <v>0</v>
      </c>
      <c r="N216" s="178">
        <v>31</v>
      </c>
      <c r="O216" s="178">
        <v>6</v>
      </c>
      <c r="P216" s="178">
        <v>2</v>
      </c>
      <c r="Q216" s="178">
        <v>229551</v>
      </c>
      <c r="R216" s="178">
        <v>52984</v>
      </c>
      <c r="S216" s="178">
        <v>5790</v>
      </c>
      <c r="T216" s="178">
        <v>8707</v>
      </c>
      <c r="U216" s="178">
        <v>21575636</v>
      </c>
      <c r="V216" s="178">
        <v>2740</v>
      </c>
      <c r="W216" s="178">
        <v>23765338</v>
      </c>
      <c r="X216" s="178">
        <f t="shared" si="29"/>
        <v>31</v>
      </c>
      <c r="Y216" s="183"/>
      <c r="Z216" s="178">
        <f t="shared" si="31"/>
        <v>229551</v>
      </c>
      <c r="AA216" s="379"/>
    </row>
    <row r="217" spans="1:27" x14ac:dyDescent="0.35">
      <c r="A217" s="181" t="s">
        <v>121</v>
      </c>
      <c r="B217" s="178">
        <v>576</v>
      </c>
      <c r="C217" s="178">
        <v>16849011</v>
      </c>
      <c r="D217" s="178">
        <v>220</v>
      </c>
      <c r="E217" s="178">
        <v>98</v>
      </c>
      <c r="F217" s="178">
        <v>1620191</v>
      </c>
      <c r="G217" s="178">
        <v>47</v>
      </c>
      <c r="H217" s="178">
        <v>169799</v>
      </c>
      <c r="I217" s="178">
        <v>95</v>
      </c>
      <c r="J217" s="178">
        <v>806494</v>
      </c>
      <c r="K217" s="178">
        <v>67</v>
      </c>
      <c r="L217" s="178">
        <v>987718</v>
      </c>
      <c r="M217" s="178">
        <v>266359</v>
      </c>
      <c r="N217" s="178">
        <v>487</v>
      </c>
      <c r="O217" s="178">
        <v>361</v>
      </c>
      <c r="P217" s="178">
        <v>61</v>
      </c>
      <c r="Q217" s="178">
        <v>16146531</v>
      </c>
      <c r="R217" s="178">
        <v>15027673</v>
      </c>
      <c r="S217" s="178">
        <v>206284</v>
      </c>
      <c r="T217" s="178">
        <v>2251</v>
      </c>
      <c r="U217" s="178">
        <v>17222927</v>
      </c>
      <c r="V217" s="178">
        <v>1475</v>
      </c>
      <c r="W217" s="178">
        <v>38668444</v>
      </c>
      <c r="X217" s="178">
        <f t="shared" si="29"/>
        <v>-89</v>
      </c>
      <c r="Y217" s="183">
        <f t="shared" si="30"/>
        <v>-0.1545138888888889</v>
      </c>
      <c r="Z217" s="178">
        <f t="shared" si="31"/>
        <v>-702480</v>
      </c>
      <c r="AA217" s="379">
        <f t="shared" si="32"/>
        <v>-4.1692654838910131E-2</v>
      </c>
    </row>
    <row r="218" spans="1:27" x14ac:dyDescent="0.35">
      <c r="A218" s="181" t="s">
        <v>121</v>
      </c>
      <c r="B218" s="178">
        <v>0</v>
      </c>
      <c r="C218" s="178">
        <v>0</v>
      </c>
      <c r="D218" s="178">
        <v>34</v>
      </c>
      <c r="E218" s="178">
        <v>2</v>
      </c>
      <c r="F218" s="178">
        <v>2465</v>
      </c>
      <c r="G218" s="178">
        <v>4</v>
      </c>
      <c r="H218" s="178">
        <v>1000</v>
      </c>
      <c r="I218" s="178">
        <v>0</v>
      </c>
      <c r="J218" s="178">
        <v>0</v>
      </c>
      <c r="K218" s="178">
        <v>0</v>
      </c>
      <c r="L218" s="178">
        <v>0</v>
      </c>
      <c r="M218" s="178">
        <v>0</v>
      </c>
      <c r="N218" s="178">
        <v>28</v>
      </c>
      <c r="O218" s="178">
        <v>11</v>
      </c>
      <c r="P218" s="178">
        <v>1</v>
      </c>
      <c r="Q218" s="178">
        <v>124483</v>
      </c>
      <c r="R218" s="178">
        <v>71364</v>
      </c>
      <c r="S218" s="178">
        <v>2855</v>
      </c>
      <c r="T218" s="178">
        <v>4719</v>
      </c>
      <c r="U218" s="178">
        <v>12536841</v>
      </c>
      <c r="V218" s="178">
        <v>1649</v>
      </c>
      <c r="W218" s="178">
        <v>14335795</v>
      </c>
      <c r="X218" s="178">
        <f t="shared" si="29"/>
        <v>28</v>
      </c>
      <c r="Y218" s="183"/>
      <c r="Z218" s="178">
        <f t="shared" si="31"/>
        <v>124483</v>
      </c>
      <c r="AA218" s="379"/>
    </row>
    <row r="219" spans="1:27" x14ac:dyDescent="0.35">
      <c r="A219" s="181" t="s">
        <v>122</v>
      </c>
      <c r="B219" s="178">
        <v>385</v>
      </c>
      <c r="C219" s="178">
        <v>9813848</v>
      </c>
      <c r="D219" s="178">
        <v>143</v>
      </c>
      <c r="E219" s="178">
        <v>71</v>
      </c>
      <c r="F219" s="178">
        <v>568302</v>
      </c>
      <c r="G219" s="178">
        <v>25</v>
      </c>
      <c r="H219" s="178">
        <v>50893</v>
      </c>
      <c r="I219" s="178">
        <v>75</v>
      </c>
      <c r="J219" s="178">
        <v>1698762</v>
      </c>
      <c r="K219" s="178">
        <v>20</v>
      </c>
      <c r="L219" s="178">
        <v>132076</v>
      </c>
      <c r="M219" s="178">
        <v>29619</v>
      </c>
      <c r="N219" s="178">
        <v>337</v>
      </c>
      <c r="O219" s="178">
        <v>223</v>
      </c>
      <c r="P219" s="178">
        <v>38</v>
      </c>
      <c r="Q219" s="178">
        <v>8742883</v>
      </c>
      <c r="R219" s="178">
        <v>7510401</v>
      </c>
      <c r="S219" s="178">
        <v>418487</v>
      </c>
      <c r="T219" s="178">
        <v>1245</v>
      </c>
      <c r="U219" s="178">
        <v>10365899</v>
      </c>
      <c r="V219" s="178">
        <v>832</v>
      </c>
      <c r="W219" s="178">
        <v>22331297</v>
      </c>
      <c r="X219" s="178">
        <f t="shared" si="29"/>
        <v>-48</v>
      </c>
      <c r="Y219" s="183">
        <f t="shared" si="30"/>
        <v>-0.12467532467532468</v>
      </c>
      <c r="Z219" s="178">
        <f t="shared" si="31"/>
        <v>-1070965</v>
      </c>
      <c r="AA219" s="379">
        <f t="shared" si="32"/>
        <v>-0.10912793839888288</v>
      </c>
    </row>
    <row r="220" spans="1:27" x14ac:dyDescent="0.35">
      <c r="A220" s="181" t="s">
        <v>122</v>
      </c>
      <c r="B220" s="178">
        <v>0</v>
      </c>
      <c r="C220" s="178">
        <v>0</v>
      </c>
      <c r="D220" s="178">
        <v>16</v>
      </c>
      <c r="E220" s="178">
        <v>3</v>
      </c>
      <c r="F220" s="178">
        <v>4770</v>
      </c>
      <c r="G220" s="178">
        <v>1</v>
      </c>
      <c r="H220" s="178">
        <v>0</v>
      </c>
      <c r="I220" s="178">
        <v>0</v>
      </c>
      <c r="J220" s="178">
        <v>0</v>
      </c>
      <c r="K220" s="178">
        <v>0</v>
      </c>
      <c r="L220" s="178">
        <v>0</v>
      </c>
      <c r="M220" s="178">
        <v>0</v>
      </c>
      <c r="N220" s="178">
        <v>12</v>
      </c>
      <c r="O220" s="178">
        <v>8</v>
      </c>
      <c r="P220" s="178">
        <v>2</v>
      </c>
      <c r="Q220" s="178">
        <v>59866</v>
      </c>
      <c r="R220" s="178">
        <v>43167</v>
      </c>
      <c r="S220" s="178">
        <v>0</v>
      </c>
      <c r="T220" s="178">
        <v>2595</v>
      </c>
      <c r="U220" s="178">
        <v>5925019</v>
      </c>
      <c r="V220" s="178">
        <v>949</v>
      </c>
      <c r="W220" s="178">
        <v>6762009</v>
      </c>
      <c r="X220" s="178">
        <f t="shared" si="29"/>
        <v>12</v>
      </c>
      <c r="Y220" s="183"/>
      <c r="Z220" s="178">
        <f t="shared" si="31"/>
        <v>59866</v>
      </c>
      <c r="AA220" s="379"/>
    </row>
    <row r="221" spans="1:27" x14ac:dyDescent="0.35">
      <c r="A221" s="181" t="s">
        <v>123</v>
      </c>
      <c r="B221" s="178">
        <v>2492</v>
      </c>
      <c r="C221" s="178">
        <v>87684833</v>
      </c>
      <c r="D221" s="178">
        <v>1185</v>
      </c>
      <c r="E221" s="178">
        <v>613</v>
      </c>
      <c r="F221" s="178">
        <v>10641509</v>
      </c>
      <c r="G221" s="178">
        <v>150</v>
      </c>
      <c r="H221" s="178">
        <v>781384</v>
      </c>
      <c r="I221" s="178">
        <v>386</v>
      </c>
      <c r="J221" s="178">
        <v>3909881</v>
      </c>
      <c r="K221" s="178">
        <v>308</v>
      </c>
      <c r="L221" s="178">
        <v>4319840</v>
      </c>
      <c r="M221" s="178">
        <v>1379198</v>
      </c>
      <c r="N221" s="178">
        <v>2220</v>
      </c>
      <c r="O221" s="178">
        <v>1455</v>
      </c>
      <c r="P221" s="178">
        <v>212</v>
      </c>
      <c r="Q221" s="178">
        <v>83372192</v>
      </c>
      <c r="R221" s="178">
        <v>76209470</v>
      </c>
      <c r="S221" s="178">
        <v>2376073</v>
      </c>
      <c r="T221" s="178">
        <v>12966</v>
      </c>
      <c r="U221" s="178">
        <v>116668951</v>
      </c>
      <c r="V221" s="178">
        <v>6913</v>
      </c>
      <c r="W221" s="178">
        <v>216122322</v>
      </c>
      <c r="X221" s="178">
        <f t="shared" si="29"/>
        <v>-272</v>
      </c>
      <c r="Y221" s="183">
        <f t="shared" si="30"/>
        <v>-0.10914927768860354</v>
      </c>
      <c r="Z221" s="178">
        <f t="shared" si="31"/>
        <v>-4312641</v>
      </c>
      <c r="AA221" s="379">
        <f t="shared" si="32"/>
        <v>-4.9183431757234455E-2</v>
      </c>
    </row>
    <row r="222" spans="1:27" x14ac:dyDescent="0.35">
      <c r="A222" s="181" t="s">
        <v>123</v>
      </c>
      <c r="B222" s="178">
        <v>0</v>
      </c>
      <c r="C222" s="178">
        <v>0</v>
      </c>
      <c r="D222" s="178">
        <v>135</v>
      </c>
      <c r="E222" s="178">
        <v>9</v>
      </c>
      <c r="F222" s="178">
        <v>23862</v>
      </c>
      <c r="G222" s="178">
        <v>10</v>
      </c>
      <c r="H222" s="178">
        <v>1200</v>
      </c>
      <c r="I222" s="178">
        <v>0</v>
      </c>
      <c r="J222" s="178">
        <v>0</v>
      </c>
      <c r="K222" s="178">
        <v>1</v>
      </c>
      <c r="L222" s="178">
        <v>0</v>
      </c>
      <c r="M222" s="178">
        <v>1432</v>
      </c>
      <c r="N222" s="178">
        <v>115</v>
      </c>
      <c r="O222" s="178">
        <v>30</v>
      </c>
      <c r="P222" s="178">
        <v>3</v>
      </c>
      <c r="Q222" s="178">
        <v>685390</v>
      </c>
      <c r="R222" s="178">
        <v>321176</v>
      </c>
      <c r="S222" s="178">
        <v>6518</v>
      </c>
      <c r="T222" s="178">
        <v>27245</v>
      </c>
      <c r="U222" s="178">
        <v>63098625</v>
      </c>
      <c r="V222" s="178">
        <v>9997</v>
      </c>
      <c r="W222" s="178">
        <v>90428241</v>
      </c>
      <c r="X222" s="178">
        <f t="shared" si="29"/>
        <v>115</v>
      </c>
      <c r="Y222" s="183"/>
      <c r="Z222" s="178">
        <f t="shared" si="31"/>
        <v>685390</v>
      </c>
      <c r="AA222" s="379"/>
    </row>
    <row r="223" spans="1:27" x14ac:dyDescent="0.35">
      <c r="A223" s="181" t="s">
        <v>124</v>
      </c>
      <c r="B223" s="178">
        <v>609</v>
      </c>
      <c r="C223" s="178">
        <v>19722424</v>
      </c>
      <c r="D223" s="178">
        <v>301</v>
      </c>
      <c r="E223" s="178">
        <v>153</v>
      </c>
      <c r="F223" s="178">
        <v>1963482</v>
      </c>
      <c r="G223" s="178">
        <v>64</v>
      </c>
      <c r="H223" s="178">
        <v>473371</v>
      </c>
      <c r="I223" s="178">
        <v>68</v>
      </c>
      <c r="J223" s="178">
        <v>661289</v>
      </c>
      <c r="K223" s="178">
        <v>76</v>
      </c>
      <c r="L223" s="178">
        <v>437347</v>
      </c>
      <c r="M223" s="178">
        <v>238214</v>
      </c>
      <c r="N223" s="178">
        <v>549</v>
      </c>
      <c r="O223" s="178">
        <v>322</v>
      </c>
      <c r="P223" s="178">
        <v>51</v>
      </c>
      <c r="Q223" s="178">
        <v>18761317</v>
      </c>
      <c r="R223" s="178">
        <v>16062143</v>
      </c>
      <c r="S223" s="178">
        <v>212429</v>
      </c>
      <c r="T223" s="178">
        <v>3242</v>
      </c>
      <c r="U223" s="178">
        <v>22766147</v>
      </c>
      <c r="V223" s="178">
        <v>1527</v>
      </c>
      <c r="W223" s="178">
        <v>44591304</v>
      </c>
      <c r="X223" s="178">
        <f t="shared" si="29"/>
        <v>-60</v>
      </c>
      <c r="Y223" s="183">
        <f t="shared" si="30"/>
        <v>-9.8522167487684734E-2</v>
      </c>
      <c r="Z223" s="178">
        <f t="shared" si="31"/>
        <v>-961107</v>
      </c>
      <c r="AA223" s="379">
        <f t="shared" si="32"/>
        <v>-4.8731687342286119E-2</v>
      </c>
    </row>
    <row r="224" spans="1:27" x14ac:dyDescent="0.35">
      <c r="A224" s="181" t="s">
        <v>124</v>
      </c>
      <c r="B224" s="178">
        <v>0</v>
      </c>
      <c r="C224" s="178">
        <v>0</v>
      </c>
      <c r="D224" s="178">
        <v>46</v>
      </c>
      <c r="E224" s="178">
        <v>2</v>
      </c>
      <c r="F224" s="178">
        <v>4673</v>
      </c>
      <c r="G224" s="178">
        <v>10</v>
      </c>
      <c r="H224" s="178">
        <v>0</v>
      </c>
      <c r="I224" s="178">
        <v>0</v>
      </c>
      <c r="J224" s="178">
        <v>0</v>
      </c>
      <c r="K224" s="178">
        <v>0</v>
      </c>
      <c r="L224" s="178">
        <v>0</v>
      </c>
      <c r="M224" s="178">
        <v>0</v>
      </c>
      <c r="N224" s="178">
        <v>34</v>
      </c>
      <c r="O224" s="178">
        <v>10</v>
      </c>
      <c r="P224" s="178">
        <v>2</v>
      </c>
      <c r="Q224" s="178">
        <v>211405</v>
      </c>
      <c r="R224" s="178">
        <v>100620</v>
      </c>
      <c r="S224" s="178">
        <v>5390</v>
      </c>
      <c r="T224" s="178">
        <v>8505</v>
      </c>
      <c r="U224" s="178">
        <v>20502911</v>
      </c>
      <c r="V224" s="178">
        <v>2299</v>
      </c>
      <c r="W224" s="178">
        <v>33304955</v>
      </c>
      <c r="X224" s="178">
        <f t="shared" si="29"/>
        <v>34</v>
      </c>
      <c r="Y224" s="183"/>
      <c r="Z224" s="178">
        <f t="shared" si="31"/>
        <v>211405</v>
      </c>
      <c r="AA224" s="379"/>
    </row>
    <row r="225" spans="1:27" x14ac:dyDescent="0.35">
      <c r="A225" s="181" t="s">
        <v>125</v>
      </c>
      <c r="B225" s="178">
        <v>998</v>
      </c>
      <c r="C225" s="178">
        <v>33127161</v>
      </c>
      <c r="D225" s="178">
        <v>426</v>
      </c>
      <c r="E225" s="178">
        <v>244</v>
      </c>
      <c r="F225" s="178">
        <v>5123936</v>
      </c>
      <c r="G225" s="178">
        <v>93</v>
      </c>
      <c r="H225" s="178">
        <v>416894</v>
      </c>
      <c r="I225" s="178">
        <v>158</v>
      </c>
      <c r="J225" s="178">
        <v>1569800</v>
      </c>
      <c r="K225" s="178">
        <v>119</v>
      </c>
      <c r="L225" s="178">
        <v>1216041</v>
      </c>
      <c r="M225" s="178">
        <v>258352</v>
      </c>
      <c r="N225" s="178">
        <v>812</v>
      </c>
      <c r="O225" s="178">
        <v>518</v>
      </c>
      <c r="P225" s="178">
        <v>76</v>
      </c>
      <c r="Q225" s="178">
        <v>27656236</v>
      </c>
      <c r="R225" s="178">
        <v>24916052</v>
      </c>
      <c r="S225" s="178">
        <v>790936</v>
      </c>
      <c r="T225" s="178">
        <v>4002</v>
      </c>
      <c r="U225" s="178">
        <v>35945061</v>
      </c>
      <c r="V225" s="178">
        <v>2204</v>
      </c>
      <c r="W225" s="178">
        <v>85818537</v>
      </c>
      <c r="X225" s="178">
        <f t="shared" si="29"/>
        <v>-186</v>
      </c>
      <c r="Y225" s="183">
        <f t="shared" si="30"/>
        <v>-0.18637274549098196</v>
      </c>
      <c r="Z225" s="178">
        <f t="shared" si="31"/>
        <v>-5470925</v>
      </c>
      <c r="AA225" s="379">
        <f t="shared" si="32"/>
        <v>-0.16514922603841603</v>
      </c>
    </row>
    <row r="226" spans="1:27" x14ac:dyDescent="0.35">
      <c r="A226" s="181" t="s">
        <v>125</v>
      </c>
      <c r="B226" s="178">
        <v>0</v>
      </c>
      <c r="C226" s="178">
        <v>0</v>
      </c>
      <c r="D226" s="178">
        <v>55</v>
      </c>
      <c r="E226" s="178">
        <v>2</v>
      </c>
      <c r="F226" s="178">
        <v>4147</v>
      </c>
      <c r="G226" s="178">
        <v>5</v>
      </c>
      <c r="H226" s="178">
        <v>2000</v>
      </c>
      <c r="I226" s="178">
        <v>1</v>
      </c>
      <c r="J226" s="178">
        <v>1564</v>
      </c>
      <c r="K226" s="178">
        <v>2</v>
      </c>
      <c r="L226" s="178">
        <v>0</v>
      </c>
      <c r="M226" s="178">
        <v>2885</v>
      </c>
      <c r="N226" s="178">
        <v>45</v>
      </c>
      <c r="O226" s="178">
        <v>13</v>
      </c>
      <c r="P226" s="178">
        <v>1</v>
      </c>
      <c r="Q226" s="178">
        <v>246116</v>
      </c>
      <c r="R226" s="178">
        <v>107250</v>
      </c>
      <c r="S226" s="178">
        <v>1403</v>
      </c>
      <c r="T226" s="178">
        <v>9397</v>
      </c>
      <c r="U226" s="178">
        <v>21092422</v>
      </c>
      <c r="V226" s="178">
        <v>2788</v>
      </c>
      <c r="W226" s="178">
        <v>37052773</v>
      </c>
      <c r="X226" s="178">
        <f t="shared" si="29"/>
        <v>45</v>
      </c>
      <c r="Y226" s="183"/>
      <c r="Z226" s="178">
        <f t="shared" si="31"/>
        <v>246116</v>
      </c>
      <c r="AA226" s="379"/>
    </row>
    <row r="227" spans="1:27" x14ac:dyDescent="0.35">
      <c r="A227" s="181" t="s">
        <v>248</v>
      </c>
      <c r="B227" s="378">
        <f>SUM(B209:B226)</f>
        <v>12704</v>
      </c>
      <c r="C227" s="378">
        <f t="shared" ref="C227:W227" si="34">SUM(C209:C226)</f>
        <v>401846513</v>
      </c>
      <c r="D227" s="378">
        <f t="shared" si="34"/>
        <v>6408</v>
      </c>
      <c r="E227" s="378">
        <f t="shared" si="34"/>
        <v>2889</v>
      </c>
      <c r="F227" s="378">
        <f t="shared" si="34"/>
        <v>42825870</v>
      </c>
      <c r="G227" s="378">
        <f t="shared" si="34"/>
        <v>884</v>
      </c>
      <c r="H227" s="378">
        <f t="shared" si="34"/>
        <v>4353275</v>
      </c>
      <c r="I227" s="378">
        <f t="shared" si="34"/>
        <v>2017</v>
      </c>
      <c r="J227" s="378">
        <f t="shared" si="34"/>
        <v>22837772</v>
      </c>
      <c r="K227" s="378">
        <f t="shared" si="34"/>
        <v>1548</v>
      </c>
      <c r="L227" s="378">
        <f t="shared" si="34"/>
        <v>17165418</v>
      </c>
      <c r="M227" s="378">
        <f t="shared" si="34"/>
        <v>7409741</v>
      </c>
      <c r="N227" s="378">
        <f t="shared" si="34"/>
        <v>11776</v>
      </c>
      <c r="O227" s="378">
        <f t="shared" si="34"/>
        <v>7631</v>
      </c>
      <c r="P227" s="378">
        <f t="shared" si="34"/>
        <v>1093</v>
      </c>
      <c r="Q227" s="378">
        <f t="shared" si="34"/>
        <v>384516216</v>
      </c>
      <c r="R227" s="378">
        <f t="shared" si="34"/>
        <v>344432837</v>
      </c>
      <c r="S227" s="378">
        <f t="shared" si="34"/>
        <v>9596493</v>
      </c>
      <c r="T227" s="378">
        <f t="shared" si="34"/>
        <v>166659</v>
      </c>
      <c r="U227" s="378">
        <f t="shared" si="34"/>
        <v>724761984</v>
      </c>
      <c r="V227" s="378">
        <f t="shared" si="34"/>
        <v>70441</v>
      </c>
      <c r="W227" s="378">
        <f t="shared" si="34"/>
        <v>1337770956</v>
      </c>
      <c r="X227" s="178">
        <f t="shared" si="29"/>
        <v>-928</v>
      </c>
      <c r="Y227" s="183">
        <f t="shared" si="30"/>
        <v>-7.3047858942065488E-2</v>
      </c>
      <c r="Z227" s="178">
        <f t="shared" si="31"/>
        <v>-17330297</v>
      </c>
      <c r="AA227" s="379">
        <f t="shared" si="32"/>
        <v>-4.3126657664937854E-2</v>
      </c>
    </row>
    <row r="228" spans="1:27" x14ac:dyDescent="0.35">
      <c r="A228" s="181" t="s">
        <v>126</v>
      </c>
      <c r="B228" s="178">
        <v>768</v>
      </c>
      <c r="C228" s="178">
        <v>26868693</v>
      </c>
      <c r="D228" s="178">
        <v>299</v>
      </c>
      <c r="E228" s="178">
        <v>158</v>
      </c>
      <c r="F228" s="178">
        <v>2922994</v>
      </c>
      <c r="G228" s="178">
        <v>45</v>
      </c>
      <c r="H228" s="178">
        <v>118341</v>
      </c>
      <c r="I228" s="178">
        <v>50</v>
      </c>
      <c r="J228" s="178">
        <v>1060521</v>
      </c>
      <c r="K228" s="178">
        <v>61</v>
      </c>
      <c r="L228" s="178">
        <v>836170</v>
      </c>
      <c r="M228" s="178">
        <v>493019</v>
      </c>
      <c r="N228" s="178">
        <v>760</v>
      </c>
      <c r="O228" s="178">
        <v>450</v>
      </c>
      <c r="P228" s="178">
        <v>43</v>
      </c>
      <c r="Q228" s="178">
        <v>29275855</v>
      </c>
      <c r="R228" s="178">
        <v>25735433</v>
      </c>
      <c r="S228" s="178">
        <v>884520</v>
      </c>
      <c r="T228" s="178">
        <v>4516</v>
      </c>
      <c r="U228" s="178">
        <v>47763985</v>
      </c>
      <c r="V228" s="178">
        <v>2444</v>
      </c>
      <c r="W228" s="178">
        <v>78083011</v>
      </c>
      <c r="X228" s="178">
        <f t="shared" si="29"/>
        <v>-8</v>
      </c>
      <c r="Y228" s="183">
        <f t="shared" si="30"/>
        <v>-1.0416666666666666E-2</v>
      </c>
      <c r="Z228" s="178">
        <f t="shared" si="31"/>
        <v>2407162</v>
      </c>
      <c r="AA228" s="379">
        <f t="shared" si="32"/>
        <v>8.9589843465776323E-2</v>
      </c>
    </row>
    <row r="229" spans="1:27" x14ac:dyDescent="0.35">
      <c r="A229" s="181" t="s">
        <v>126</v>
      </c>
      <c r="B229" s="178">
        <v>0</v>
      </c>
      <c r="C229" s="178">
        <v>0</v>
      </c>
      <c r="D229" s="178">
        <v>27</v>
      </c>
      <c r="E229" s="178">
        <v>4</v>
      </c>
      <c r="F229" s="178">
        <v>11527</v>
      </c>
      <c r="G229" s="178">
        <v>3</v>
      </c>
      <c r="H229" s="178">
        <v>6000</v>
      </c>
      <c r="I229" s="178">
        <v>0</v>
      </c>
      <c r="J229" s="178">
        <v>0</v>
      </c>
      <c r="K229" s="178">
        <v>0</v>
      </c>
      <c r="L229" s="178">
        <v>0</v>
      </c>
      <c r="M229" s="178">
        <v>0</v>
      </c>
      <c r="N229" s="178">
        <v>20</v>
      </c>
      <c r="O229" s="178">
        <v>8</v>
      </c>
      <c r="P229" s="178">
        <v>0</v>
      </c>
      <c r="Q229" s="178">
        <v>132586</v>
      </c>
      <c r="R229" s="178">
        <v>57394</v>
      </c>
      <c r="S229" s="178">
        <v>0</v>
      </c>
      <c r="T229" s="178">
        <v>12189</v>
      </c>
      <c r="U229" s="178">
        <v>29870979</v>
      </c>
      <c r="V229" s="178">
        <v>3288</v>
      </c>
      <c r="W229" s="178">
        <v>29087394</v>
      </c>
      <c r="X229" s="178">
        <f t="shared" si="29"/>
        <v>20</v>
      </c>
      <c r="Y229" s="183"/>
      <c r="Z229" s="178">
        <f t="shared" si="31"/>
        <v>132586</v>
      </c>
      <c r="AA229" s="379"/>
    </row>
    <row r="230" spans="1:27" x14ac:dyDescent="0.35">
      <c r="A230" s="181" t="s">
        <v>127</v>
      </c>
      <c r="B230" s="178">
        <v>357</v>
      </c>
      <c r="C230" s="178">
        <v>15782741</v>
      </c>
      <c r="D230" s="178">
        <v>105</v>
      </c>
      <c r="E230" s="178">
        <v>87</v>
      </c>
      <c r="F230" s="178">
        <v>1271505</v>
      </c>
      <c r="G230" s="178">
        <v>10</v>
      </c>
      <c r="H230" s="178">
        <v>44865</v>
      </c>
      <c r="I230" s="178">
        <v>30</v>
      </c>
      <c r="J230" s="178">
        <v>1260422</v>
      </c>
      <c r="K230" s="178">
        <v>31</v>
      </c>
      <c r="L230" s="178">
        <v>255179</v>
      </c>
      <c r="M230" s="178">
        <v>109716</v>
      </c>
      <c r="N230" s="178">
        <v>304</v>
      </c>
      <c r="O230" s="178">
        <v>156</v>
      </c>
      <c r="P230" s="178">
        <v>24</v>
      </c>
      <c r="Q230" s="178">
        <v>13353172</v>
      </c>
      <c r="R230" s="178">
        <v>11312695</v>
      </c>
      <c r="S230" s="178">
        <v>539561</v>
      </c>
      <c r="T230" s="178">
        <v>1757</v>
      </c>
      <c r="U230" s="178">
        <v>17175730</v>
      </c>
      <c r="V230" s="178">
        <v>882</v>
      </c>
      <c r="W230" s="178">
        <v>35929320</v>
      </c>
      <c r="X230" s="178">
        <f t="shared" si="29"/>
        <v>-53</v>
      </c>
      <c r="Y230" s="183">
        <f t="shared" si="30"/>
        <v>-0.1484593837535014</v>
      </c>
      <c r="Z230" s="178">
        <f t="shared" si="31"/>
        <v>-2429569</v>
      </c>
      <c r="AA230" s="379">
        <f t="shared" si="32"/>
        <v>-0.15393834315598284</v>
      </c>
    </row>
    <row r="231" spans="1:27" x14ac:dyDescent="0.35">
      <c r="A231" s="181" t="s">
        <v>127</v>
      </c>
      <c r="B231" s="178">
        <v>0</v>
      </c>
      <c r="C231" s="178">
        <v>0</v>
      </c>
      <c r="D231" s="178">
        <v>8</v>
      </c>
      <c r="E231" s="178">
        <v>0</v>
      </c>
      <c r="F231" s="178">
        <v>0</v>
      </c>
      <c r="G231" s="178">
        <v>0</v>
      </c>
      <c r="H231" s="178">
        <v>0</v>
      </c>
      <c r="I231" s="178">
        <v>0</v>
      </c>
      <c r="J231" s="178">
        <v>0</v>
      </c>
      <c r="K231" s="178">
        <v>0</v>
      </c>
      <c r="L231" s="178">
        <v>0</v>
      </c>
      <c r="M231" s="178">
        <v>0</v>
      </c>
      <c r="N231" s="178">
        <v>8</v>
      </c>
      <c r="O231" s="178">
        <v>3</v>
      </c>
      <c r="P231" s="178">
        <v>0</v>
      </c>
      <c r="Q231" s="178">
        <v>53464</v>
      </c>
      <c r="R231" s="178">
        <v>23981</v>
      </c>
      <c r="S231" s="178">
        <v>0</v>
      </c>
      <c r="T231" s="178">
        <v>4249</v>
      </c>
      <c r="U231" s="178">
        <v>11426149</v>
      </c>
      <c r="V231" s="178">
        <v>1007</v>
      </c>
      <c r="W231" s="178">
        <v>11780568</v>
      </c>
      <c r="X231" s="178">
        <f t="shared" si="29"/>
        <v>8</v>
      </c>
      <c r="Y231" s="183"/>
      <c r="Z231" s="178">
        <f t="shared" si="31"/>
        <v>53464</v>
      </c>
      <c r="AA231" s="379"/>
    </row>
    <row r="232" spans="1:27" x14ac:dyDescent="0.35">
      <c r="A232" s="181" t="s">
        <v>128</v>
      </c>
      <c r="B232" s="178">
        <v>752</v>
      </c>
      <c r="C232" s="178">
        <v>46737643</v>
      </c>
      <c r="D232" s="178">
        <v>204</v>
      </c>
      <c r="E232" s="178">
        <v>111</v>
      </c>
      <c r="F232" s="178">
        <v>2307167</v>
      </c>
      <c r="G232" s="178">
        <v>44</v>
      </c>
      <c r="H232" s="178">
        <v>859463</v>
      </c>
      <c r="I232" s="178">
        <v>63</v>
      </c>
      <c r="J232" s="178">
        <v>1812829</v>
      </c>
      <c r="K232" s="178">
        <v>68</v>
      </c>
      <c r="L232" s="178">
        <v>1440665</v>
      </c>
      <c r="M232" s="178">
        <v>632765</v>
      </c>
      <c r="N232" s="178">
        <v>678</v>
      </c>
      <c r="O232" s="178">
        <v>396</v>
      </c>
      <c r="P232" s="178">
        <v>42</v>
      </c>
      <c r="Q232" s="178">
        <v>44457154</v>
      </c>
      <c r="R232" s="178">
        <v>39951011</v>
      </c>
      <c r="S232" s="178">
        <v>922471</v>
      </c>
      <c r="T232" s="178">
        <v>6527</v>
      </c>
      <c r="U232" s="178">
        <v>54034852</v>
      </c>
      <c r="V232" s="178">
        <v>2297</v>
      </c>
      <c r="W232" s="178">
        <v>105606765</v>
      </c>
      <c r="X232" s="178">
        <f t="shared" si="29"/>
        <v>-74</v>
      </c>
      <c r="Y232" s="183">
        <f t="shared" si="30"/>
        <v>-9.8404255319148939E-2</v>
      </c>
      <c r="Z232" s="178">
        <f t="shared" si="31"/>
        <v>-2280489</v>
      </c>
      <c r="AA232" s="379">
        <f t="shared" si="32"/>
        <v>-4.8793410484991723E-2</v>
      </c>
    </row>
    <row r="233" spans="1:27" x14ac:dyDescent="0.35">
      <c r="A233" s="181" t="s">
        <v>128</v>
      </c>
      <c r="B233" s="178">
        <v>0</v>
      </c>
      <c r="C233" s="178">
        <v>0</v>
      </c>
      <c r="D233" s="178">
        <v>19</v>
      </c>
      <c r="E233" s="178">
        <v>1</v>
      </c>
      <c r="F233" s="178">
        <v>2454</v>
      </c>
      <c r="G233" s="178">
        <v>0</v>
      </c>
      <c r="H233" s="178">
        <v>0</v>
      </c>
      <c r="I233" s="178">
        <v>1</v>
      </c>
      <c r="J233" s="178">
        <v>4015</v>
      </c>
      <c r="K233" s="178">
        <v>0</v>
      </c>
      <c r="L233" s="178">
        <v>0</v>
      </c>
      <c r="M233" s="178">
        <v>0</v>
      </c>
      <c r="N233" s="178">
        <v>17</v>
      </c>
      <c r="O233" s="178">
        <v>3</v>
      </c>
      <c r="P233" s="178">
        <v>0</v>
      </c>
      <c r="Q233" s="178">
        <v>132912</v>
      </c>
      <c r="R233" s="178">
        <v>24323</v>
      </c>
      <c r="S233" s="178">
        <v>0</v>
      </c>
      <c r="T233" s="178">
        <v>16150</v>
      </c>
      <c r="U233" s="178">
        <v>38815332</v>
      </c>
      <c r="V233" s="178">
        <v>4099</v>
      </c>
      <c r="W233" s="178">
        <v>40561630</v>
      </c>
      <c r="X233" s="178">
        <f t="shared" si="29"/>
        <v>17</v>
      </c>
      <c r="Y233" s="183"/>
      <c r="Z233" s="178">
        <f t="shared" si="31"/>
        <v>132912</v>
      </c>
      <c r="AA233" s="379"/>
    </row>
    <row r="234" spans="1:27" x14ac:dyDescent="0.35">
      <c r="A234" s="181" t="s">
        <v>129</v>
      </c>
      <c r="B234" s="178">
        <v>175</v>
      </c>
      <c r="C234" s="178">
        <v>5240243</v>
      </c>
      <c r="D234" s="178">
        <v>71</v>
      </c>
      <c r="E234" s="178">
        <v>40</v>
      </c>
      <c r="F234" s="178">
        <v>349211</v>
      </c>
      <c r="G234" s="178">
        <v>12</v>
      </c>
      <c r="H234" s="178">
        <v>41320</v>
      </c>
      <c r="I234" s="178">
        <v>20</v>
      </c>
      <c r="J234" s="178">
        <v>310297</v>
      </c>
      <c r="K234" s="178">
        <v>22</v>
      </c>
      <c r="L234" s="178">
        <v>299224</v>
      </c>
      <c r="M234" s="178">
        <v>112150</v>
      </c>
      <c r="N234" s="178">
        <v>153</v>
      </c>
      <c r="O234" s="178">
        <v>87</v>
      </c>
      <c r="P234" s="178">
        <v>14</v>
      </c>
      <c r="Q234" s="178">
        <v>8037591</v>
      </c>
      <c r="R234" s="178">
        <v>7301977</v>
      </c>
      <c r="S234" s="178">
        <v>148280</v>
      </c>
      <c r="T234" s="178">
        <v>1960</v>
      </c>
      <c r="U234" s="178">
        <v>10471820</v>
      </c>
      <c r="V234" s="178">
        <v>536</v>
      </c>
      <c r="W234" s="178">
        <v>21902026</v>
      </c>
      <c r="X234" s="178">
        <f t="shared" si="29"/>
        <v>-22</v>
      </c>
      <c r="Y234" s="183">
        <f t="shared" si="30"/>
        <v>-0.12571428571428572</v>
      </c>
      <c r="Z234" s="178">
        <f t="shared" si="31"/>
        <v>2797348</v>
      </c>
      <c r="AA234" s="379">
        <f t="shared" si="32"/>
        <v>0.53382028276169635</v>
      </c>
    </row>
    <row r="235" spans="1:27" s="3" customFormat="1" x14ac:dyDescent="0.35">
      <c r="A235" s="181" t="s">
        <v>129</v>
      </c>
      <c r="B235" s="178">
        <v>0</v>
      </c>
      <c r="C235" s="178">
        <v>0</v>
      </c>
      <c r="D235" s="178">
        <v>3</v>
      </c>
      <c r="E235" s="178">
        <v>0</v>
      </c>
      <c r="F235" s="178">
        <v>0</v>
      </c>
      <c r="G235" s="178">
        <v>0</v>
      </c>
      <c r="H235" s="178">
        <v>0</v>
      </c>
      <c r="I235" s="178">
        <v>0</v>
      </c>
      <c r="J235" s="178">
        <v>0</v>
      </c>
      <c r="K235" s="178">
        <v>0</v>
      </c>
      <c r="L235" s="178">
        <v>0</v>
      </c>
      <c r="M235" s="178">
        <v>0</v>
      </c>
      <c r="N235" s="178">
        <v>3</v>
      </c>
      <c r="O235" s="178">
        <v>1</v>
      </c>
      <c r="P235" s="178">
        <v>0</v>
      </c>
      <c r="Q235" s="178">
        <v>27371</v>
      </c>
      <c r="R235" s="178">
        <v>8203</v>
      </c>
      <c r="S235" s="178">
        <v>0</v>
      </c>
      <c r="T235" s="178">
        <v>4135</v>
      </c>
      <c r="U235" s="178">
        <v>9283919</v>
      </c>
      <c r="V235" s="178">
        <v>879</v>
      </c>
      <c r="W235" s="178">
        <v>8449209</v>
      </c>
      <c r="X235" s="178">
        <f t="shared" si="29"/>
        <v>3</v>
      </c>
      <c r="Y235" s="183"/>
      <c r="Z235" s="178">
        <f t="shared" si="31"/>
        <v>27371</v>
      </c>
      <c r="AA235" s="379"/>
    </row>
    <row r="236" spans="1:27" x14ac:dyDescent="0.35">
      <c r="A236" s="181" t="s">
        <v>130</v>
      </c>
      <c r="B236" s="178">
        <v>194</v>
      </c>
      <c r="C236" s="178">
        <v>12798636</v>
      </c>
      <c r="D236" s="178">
        <v>83</v>
      </c>
      <c r="E236" s="178">
        <v>29</v>
      </c>
      <c r="F236" s="178">
        <v>1158413</v>
      </c>
      <c r="G236" s="178">
        <v>11</v>
      </c>
      <c r="H236" s="178">
        <v>57400</v>
      </c>
      <c r="I236" s="178">
        <v>24</v>
      </c>
      <c r="J236" s="178">
        <v>815471</v>
      </c>
      <c r="K236" s="178">
        <v>12</v>
      </c>
      <c r="L236" s="178">
        <v>106331</v>
      </c>
      <c r="M236" s="178">
        <v>31093</v>
      </c>
      <c r="N236" s="178">
        <v>201</v>
      </c>
      <c r="O236" s="178">
        <v>139</v>
      </c>
      <c r="P236" s="178">
        <v>9</v>
      </c>
      <c r="Q236" s="178">
        <v>10835463</v>
      </c>
      <c r="R236" s="178">
        <v>9872400</v>
      </c>
      <c r="S236" s="178">
        <v>168067</v>
      </c>
      <c r="T236" s="178">
        <v>1770</v>
      </c>
      <c r="U236" s="178">
        <v>23007706</v>
      </c>
      <c r="V236" s="178">
        <v>729</v>
      </c>
      <c r="W236" s="178">
        <v>45000678</v>
      </c>
      <c r="X236" s="178">
        <f t="shared" si="29"/>
        <v>7</v>
      </c>
      <c r="Y236" s="183">
        <f t="shared" si="30"/>
        <v>3.608247422680412E-2</v>
      </c>
      <c r="Z236" s="178">
        <f t="shared" si="31"/>
        <v>-1963173</v>
      </c>
      <c r="AA236" s="379">
        <f t="shared" si="32"/>
        <v>-0.15338923616547889</v>
      </c>
    </row>
    <row r="237" spans="1:27" x14ac:dyDescent="0.35">
      <c r="A237" s="181" t="s">
        <v>130</v>
      </c>
      <c r="B237" s="178">
        <v>0</v>
      </c>
      <c r="C237" s="178">
        <v>0</v>
      </c>
      <c r="D237" s="178">
        <v>7</v>
      </c>
      <c r="E237" s="178">
        <v>1</v>
      </c>
      <c r="F237" s="178">
        <v>466</v>
      </c>
      <c r="G237" s="178">
        <v>0</v>
      </c>
      <c r="H237" s="178">
        <v>0</v>
      </c>
      <c r="I237" s="178">
        <v>0</v>
      </c>
      <c r="J237" s="178">
        <v>0</v>
      </c>
      <c r="K237" s="178">
        <v>0</v>
      </c>
      <c r="L237" s="178">
        <v>0</v>
      </c>
      <c r="M237" s="178">
        <v>0</v>
      </c>
      <c r="N237" s="178">
        <v>6</v>
      </c>
      <c r="O237" s="178">
        <v>1</v>
      </c>
      <c r="P237" s="178">
        <v>0</v>
      </c>
      <c r="Q237" s="178">
        <v>20838</v>
      </c>
      <c r="R237" s="178">
        <v>5509</v>
      </c>
      <c r="S237" s="178">
        <v>0</v>
      </c>
      <c r="T237" s="178">
        <v>5882</v>
      </c>
      <c r="U237" s="178">
        <v>12621756</v>
      </c>
      <c r="V237" s="178">
        <v>1338</v>
      </c>
      <c r="W237" s="178">
        <v>15061474</v>
      </c>
      <c r="X237" s="178">
        <f t="shared" si="29"/>
        <v>6</v>
      </c>
      <c r="Y237" s="183"/>
      <c r="Z237" s="178">
        <f t="shared" si="31"/>
        <v>20838</v>
      </c>
      <c r="AA237" s="379"/>
    </row>
    <row r="238" spans="1:27" ht="16" thickBot="1" x14ac:dyDescent="0.4">
      <c r="A238" s="182" t="s">
        <v>249</v>
      </c>
      <c r="B238" s="179">
        <f>SUM(B228:B237)</f>
        <v>2246</v>
      </c>
      <c r="C238" s="179">
        <f t="shared" ref="C238:W238" si="35">SUM(C228:C237)</f>
        <v>107427956</v>
      </c>
      <c r="D238" s="179">
        <f t="shared" si="35"/>
        <v>826</v>
      </c>
      <c r="E238" s="179">
        <f t="shared" si="35"/>
        <v>431</v>
      </c>
      <c r="F238" s="179">
        <f t="shared" si="35"/>
        <v>8023737</v>
      </c>
      <c r="G238" s="179">
        <f t="shared" si="35"/>
        <v>125</v>
      </c>
      <c r="H238" s="179">
        <f t="shared" si="35"/>
        <v>1127389</v>
      </c>
      <c r="I238" s="179">
        <f t="shared" si="35"/>
        <v>188</v>
      </c>
      <c r="J238" s="179">
        <f t="shared" si="35"/>
        <v>5263555</v>
      </c>
      <c r="K238" s="179">
        <f t="shared" si="35"/>
        <v>194</v>
      </c>
      <c r="L238" s="179">
        <f t="shared" si="35"/>
        <v>2937569</v>
      </c>
      <c r="M238" s="179">
        <f t="shared" si="35"/>
        <v>1378743</v>
      </c>
      <c r="N238" s="179">
        <f t="shared" si="35"/>
        <v>2150</v>
      </c>
      <c r="O238" s="179">
        <f t="shared" si="35"/>
        <v>1244</v>
      </c>
      <c r="P238" s="179">
        <f t="shared" si="35"/>
        <v>132</v>
      </c>
      <c r="Q238" s="179">
        <f t="shared" si="35"/>
        <v>106326406</v>
      </c>
      <c r="R238" s="179">
        <f t="shared" si="35"/>
        <v>94292926</v>
      </c>
      <c r="S238" s="179">
        <f t="shared" si="35"/>
        <v>2662899</v>
      </c>
      <c r="T238" s="179">
        <f t="shared" si="35"/>
        <v>59135</v>
      </c>
      <c r="U238" s="179">
        <f t="shared" si="35"/>
        <v>254472228</v>
      </c>
      <c r="V238" s="179">
        <f t="shared" si="35"/>
        <v>17499</v>
      </c>
      <c r="W238" s="179">
        <f t="shared" si="35"/>
        <v>391462075</v>
      </c>
      <c r="X238" s="179">
        <f t="shared" si="29"/>
        <v>-96</v>
      </c>
      <c r="Y238" s="382">
        <f t="shared" si="30"/>
        <v>-4.2742653606411399E-2</v>
      </c>
      <c r="Z238" s="179">
        <f t="shared" si="31"/>
        <v>-1101550</v>
      </c>
      <c r="AA238" s="383">
        <f t="shared" si="32"/>
        <v>-1.0253848635079681E-2</v>
      </c>
    </row>
    <row r="239" spans="1:27" ht="29.25" customHeight="1" thickBot="1" x14ac:dyDescent="0.4">
      <c r="A239" s="5" t="s">
        <v>131</v>
      </c>
      <c r="B239" s="5">
        <f t="shared" ref="B239:D239" si="36">SUM(B2:B238)-B21-B24-B33-B58-B63-B78-B87-B106-B117-B138-B143-B154-B165-B174-B179-B192-B197-B208-B227-B238</f>
        <v>222030</v>
      </c>
      <c r="C239" s="5">
        <f t="shared" si="36"/>
        <v>4899656253</v>
      </c>
      <c r="D239" s="5">
        <f t="shared" si="36"/>
        <v>100857</v>
      </c>
      <c r="E239" s="5">
        <f>SUM(E2:E238)-E21-E24-E33-E58-E63-E78-E87-E106-E117-E138-E143-E154-E165-E174-E179-E192-E197-E208-E227-E238</f>
        <v>53595</v>
      </c>
      <c r="F239" s="5">
        <f t="shared" ref="F239:X239" si="37">SUM(F2:F238)-F21-F24-F33-F58-F63-F78-F87-F106-F117-F138-F143-F154-F165-F174-F179-F192-F197-F208-F227-F238</f>
        <v>544949161</v>
      </c>
      <c r="G239" s="5">
        <f t="shared" si="37"/>
        <v>16106</v>
      </c>
      <c r="H239" s="5">
        <f t="shared" si="37"/>
        <v>63919249</v>
      </c>
      <c r="I239" s="5">
        <f t="shared" si="37"/>
        <v>25669</v>
      </c>
      <c r="J239" s="5">
        <f t="shared" si="37"/>
        <v>296281831</v>
      </c>
      <c r="K239" s="5">
        <f t="shared" si="37"/>
        <v>18796</v>
      </c>
      <c r="L239" s="5">
        <f t="shared" si="37"/>
        <v>196749151</v>
      </c>
      <c r="M239" s="5">
        <f t="shared" si="37"/>
        <v>80634586</v>
      </c>
      <c r="N239" s="5">
        <f t="shared" si="37"/>
        <v>208765</v>
      </c>
      <c r="O239" s="5">
        <f t="shared" si="37"/>
        <v>104963</v>
      </c>
      <c r="P239" s="5">
        <f t="shared" si="37"/>
        <v>22815</v>
      </c>
      <c r="Q239" s="5">
        <f t="shared" si="37"/>
        <v>4657705325</v>
      </c>
      <c r="R239" s="5">
        <f t="shared" si="37"/>
        <v>3787001623</v>
      </c>
      <c r="S239" s="5">
        <f t="shared" si="37"/>
        <v>186659988</v>
      </c>
      <c r="T239" s="5">
        <f t="shared" si="37"/>
        <v>2275373</v>
      </c>
      <c r="U239" s="5">
        <f t="shared" si="37"/>
        <v>10683391880</v>
      </c>
      <c r="V239" s="5">
        <f t="shared" si="37"/>
        <v>1010006</v>
      </c>
      <c r="W239" s="5">
        <f t="shared" si="37"/>
        <v>16999652925</v>
      </c>
      <c r="X239" s="5">
        <f t="shared" si="37"/>
        <v>-13265</v>
      </c>
      <c r="Y239" s="137">
        <f t="shared" ref="Y239" si="38">+X239/B239</f>
        <v>-5.974417871458812E-2</v>
      </c>
      <c r="Z239" s="5">
        <f t="shared" ref="Z239" si="39">+C239-Q239</f>
        <v>241950928</v>
      </c>
      <c r="AA239" s="137">
        <f t="shared" ref="AA239" si="40">+Z239/C239</f>
        <v>4.9381204620600964E-2</v>
      </c>
    </row>
    <row r="240" spans="1:27" x14ac:dyDescent="0.35">
      <c r="X240" s="2"/>
      <c r="Y240" s="2"/>
      <c r="Z240" s="2"/>
      <c r="AA240" s="2"/>
    </row>
    <row r="243" spans="5:5" x14ac:dyDescent="0.35">
      <c r="E243" s="33"/>
    </row>
  </sheetData>
  <mergeCells count="9">
    <mergeCell ref="X2:AA3"/>
    <mergeCell ref="A1:AA1"/>
    <mergeCell ref="B2:C2"/>
    <mergeCell ref="B3:C3"/>
    <mergeCell ref="B4:C4"/>
    <mergeCell ref="T2:W3"/>
    <mergeCell ref="N2:S2"/>
    <mergeCell ref="N3:S3"/>
    <mergeCell ref="E2:M2"/>
  </mergeCells>
  <printOptions horizontalCentered="1"/>
  <pageMargins left="0" right="0" top="0.55118110236220474" bottom="0.35433070866141736" header="0.31496062992125984" footer="0.31496062992125984"/>
  <pageSetup paperSize="9" scale="45" fitToWidth="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workbookViewId="0">
      <selection activeCell="A4" sqref="A4:A31"/>
    </sheetView>
  </sheetViews>
  <sheetFormatPr defaultColWidth="9.1796875" defaultRowHeight="15.5" x14ac:dyDescent="0.35"/>
  <cols>
    <col min="1" max="1" width="25.26953125" style="1" customWidth="1"/>
    <col min="2" max="10" width="15.1796875" style="1" customWidth="1"/>
    <col min="11" max="11" width="11.6328125" style="1" bestFit="1" customWidth="1"/>
    <col min="12" max="12" width="15.08984375" style="1" bestFit="1" customWidth="1"/>
    <col min="13" max="13" width="14.1796875" style="1" customWidth="1"/>
    <col min="14" max="15" width="9.1796875" style="1"/>
    <col min="16" max="16" width="11.1796875" style="1" bestFit="1" customWidth="1"/>
    <col min="17" max="16384" width="9.1796875" style="1"/>
  </cols>
  <sheetData>
    <row r="1" spans="1:16" ht="34.5" customHeight="1" thickBot="1" x14ac:dyDescent="0.4">
      <c r="A1" s="275" t="s">
        <v>305</v>
      </c>
      <c r="B1" s="275"/>
      <c r="C1" s="275"/>
      <c r="D1" s="275"/>
      <c r="E1" s="275"/>
      <c r="F1" s="275"/>
      <c r="G1" s="275"/>
      <c r="H1" s="275"/>
      <c r="I1" s="275"/>
      <c r="J1" s="275"/>
      <c r="K1" s="275"/>
      <c r="L1" s="275"/>
    </row>
    <row r="2" spans="1:16" ht="60" customHeight="1" thickBot="1" x14ac:dyDescent="0.4">
      <c r="A2" s="104" t="s">
        <v>181</v>
      </c>
      <c r="B2" s="277" t="s">
        <v>6</v>
      </c>
      <c r="C2" s="278"/>
      <c r="D2" s="284" t="s">
        <v>7</v>
      </c>
      <c r="E2" s="285"/>
      <c r="F2" s="284" t="s">
        <v>8</v>
      </c>
      <c r="G2" s="285"/>
      <c r="H2" s="284" t="s">
        <v>9</v>
      </c>
      <c r="I2" s="278"/>
      <c r="J2" s="285"/>
      <c r="K2" s="284" t="s">
        <v>254</v>
      </c>
      <c r="L2" s="278"/>
      <c r="M2" s="185" t="s">
        <v>304</v>
      </c>
    </row>
    <row r="3" spans="1:16" ht="31.5" thickBot="1" x14ac:dyDescent="0.4">
      <c r="A3" s="107" t="s">
        <v>197</v>
      </c>
      <c r="B3" s="108" t="s">
        <v>11</v>
      </c>
      <c r="C3" s="109" t="s">
        <v>13</v>
      </c>
      <c r="D3" s="108" t="s">
        <v>11</v>
      </c>
      <c r="E3" s="109" t="s">
        <v>14</v>
      </c>
      <c r="F3" s="108" t="s">
        <v>11</v>
      </c>
      <c r="G3" s="109" t="s">
        <v>13</v>
      </c>
      <c r="H3" s="108" t="s">
        <v>11</v>
      </c>
      <c r="I3" s="109" t="s">
        <v>14</v>
      </c>
      <c r="J3" s="109" t="s">
        <v>13</v>
      </c>
      <c r="K3" s="108" t="s">
        <v>11</v>
      </c>
      <c r="L3" s="110" t="s">
        <v>13</v>
      </c>
      <c r="M3" s="110" t="s">
        <v>189</v>
      </c>
    </row>
    <row r="4" spans="1:16" x14ac:dyDescent="0.35">
      <c r="A4" s="389" t="s">
        <v>24</v>
      </c>
      <c r="B4" s="186">
        <v>1068</v>
      </c>
      <c r="C4" s="186">
        <v>10388983</v>
      </c>
      <c r="D4" s="186">
        <v>284</v>
      </c>
      <c r="E4" s="186">
        <v>1749413</v>
      </c>
      <c r="F4" s="186">
        <v>411</v>
      </c>
      <c r="G4" s="186">
        <v>6489102</v>
      </c>
      <c r="H4" s="186">
        <v>358</v>
      </c>
      <c r="I4" s="186">
        <v>3473132</v>
      </c>
      <c r="J4" s="186">
        <v>1463009</v>
      </c>
      <c r="K4" s="186">
        <f>+B4+D4+F4+H4</f>
        <v>2121</v>
      </c>
      <c r="L4" s="186">
        <f>+C4+G4+J4</f>
        <v>18341094</v>
      </c>
      <c r="M4" s="187">
        <f>+L4/K4</f>
        <v>8647.3804809052326</v>
      </c>
      <c r="N4" s="190"/>
      <c r="O4" s="191"/>
      <c r="P4" s="192"/>
    </row>
    <row r="5" spans="1:16" x14ac:dyDescent="0.35">
      <c r="A5" s="392" t="s">
        <v>190</v>
      </c>
      <c r="B5" s="106">
        <v>1750</v>
      </c>
      <c r="C5" s="106">
        <v>19310238</v>
      </c>
      <c r="D5" s="106">
        <v>497</v>
      </c>
      <c r="E5" s="106">
        <v>2339651</v>
      </c>
      <c r="F5" s="106">
        <v>677</v>
      </c>
      <c r="G5" s="106">
        <v>9188817</v>
      </c>
      <c r="H5" s="106">
        <v>639</v>
      </c>
      <c r="I5" s="106">
        <v>7584471</v>
      </c>
      <c r="J5" s="106">
        <v>3065167</v>
      </c>
      <c r="K5" s="106">
        <f t="shared" ref="K5:K30" si="0">+B5+D5+F5+H5</f>
        <v>3563</v>
      </c>
      <c r="L5" s="106">
        <f t="shared" ref="L5:L30" si="1">+C5+G5+J5</f>
        <v>31564222</v>
      </c>
      <c r="M5" s="188">
        <f t="shared" ref="M5:M31" si="2">+L5/K5</f>
        <v>8858.889138366545</v>
      </c>
      <c r="N5" s="190"/>
      <c r="O5" s="191"/>
      <c r="P5" s="192"/>
    </row>
    <row r="6" spans="1:16" x14ac:dyDescent="0.35">
      <c r="A6" s="392" t="s">
        <v>32</v>
      </c>
      <c r="B6" s="106">
        <v>32</v>
      </c>
      <c r="C6" s="106">
        <v>1256182</v>
      </c>
      <c r="D6" s="106">
        <v>23</v>
      </c>
      <c r="E6" s="106">
        <v>45402</v>
      </c>
      <c r="F6" s="106">
        <v>27</v>
      </c>
      <c r="G6" s="106">
        <v>494133</v>
      </c>
      <c r="H6" s="106">
        <v>25</v>
      </c>
      <c r="I6" s="106">
        <v>187813</v>
      </c>
      <c r="J6" s="106">
        <v>65742</v>
      </c>
      <c r="K6" s="106">
        <f t="shared" si="0"/>
        <v>107</v>
      </c>
      <c r="L6" s="106">
        <f t="shared" si="1"/>
        <v>1816057</v>
      </c>
      <c r="M6" s="188">
        <f t="shared" si="2"/>
        <v>16972.495327102803</v>
      </c>
      <c r="N6" s="190"/>
      <c r="O6" s="191"/>
      <c r="P6" s="192"/>
    </row>
    <row r="7" spans="1:16" x14ac:dyDescent="0.35">
      <c r="A7" s="392" t="s">
        <v>191</v>
      </c>
      <c r="B7" s="106">
        <v>1147</v>
      </c>
      <c r="C7" s="106">
        <v>12248298</v>
      </c>
      <c r="D7" s="106">
        <v>292</v>
      </c>
      <c r="E7" s="106">
        <v>796917</v>
      </c>
      <c r="F7" s="106">
        <v>483</v>
      </c>
      <c r="G7" s="106">
        <v>5667393</v>
      </c>
      <c r="H7" s="106">
        <v>277</v>
      </c>
      <c r="I7" s="106">
        <v>2096643</v>
      </c>
      <c r="J7" s="106">
        <v>785405</v>
      </c>
      <c r="K7" s="106">
        <f t="shared" si="0"/>
        <v>2199</v>
      </c>
      <c r="L7" s="106">
        <f t="shared" si="1"/>
        <v>18701096</v>
      </c>
      <c r="M7" s="188">
        <f t="shared" si="2"/>
        <v>8504.3638017280591</v>
      </c>
      <c r="N7" s="190"/>
      <c r="O7" s="191"/>
      <c r="P7" s="192"/>
    </row>
    <row r="8" spans="1:16" x14ac:dyDescent="0.35">
      <c r="A8" s="394" t="s">
        <v>40</v>
      </c>
      <c r="B8" s="186">
        <v>1763</v>
      </c>
      <c r="C8" s="186">
        <v>18116684</v>
      </c>
      <c r="D8" s="186">
        <v>518</v>
      </c>
      <c r="E8" s="186">
        <v>2099901</v>
      </c>
      <c r="F8" s="186">
        <v>829</v>
      </c>
      <c r="G8" s="186">
        <v>10125302</v>
      </c>
      <c r="H8" s="186">
        <v>1177</v>
      </c>
      <c r="I8" s="186">
        <v>9441587</v>
      </c>
      <c r="J8" s="186">
        <v>5198061</v>
      </c>
      <c r="K8" s="186">
        <f t="shared" si="0"/>
        <v>4287</v>
      </c>
      <c r="L8" s="186">
        <f t="shared" si="1"/>
        <v>33440047</v>
      </c>
      <c r="M8" s="187">
        <f t="shared" si="2"/>
        <v>7800.3375320737114</v>
      </c>
      <c r="N8" s="190"/>
      <c r="O8" s="191"/>
      <c r="P8" s="192"/>
    </row>
    <row r="9" spans="1:16" x14ac:dyDescent="0.35">
      <c r="A9" s="392" t="s">
        <v>192</v>
      </c>
      <c r="B9" s="106">
        <v>3173</v>
      </c>
      <c r="C9" s="106">
        <v>42091965</v>
      </c>
      <c r="D9" s="106">
        <v>986</v>
      </c>
      <c r="E9" s="106">
        <v>3853811</v>
      </c>
      <c r="F9" s="106">
        <v>1572</v>
      </c>
      <c r="G9" s="106">
        <v>22452351</v>
      </c>
      <c r="H9" s="106">
        <v>1835</v>
      </c>
      <c r="I9" s="106">
        <v>20018475</v>
      </c>
      <c r="J9" s="106">
        <v>11319496</v>
      </c>
      <c r="K9" s="106">
        <f t="shared" si="0"/>
        <v>7566</v>
      </c>
      <c r="L9" s="106">
        <f t="shared" si="1"/>
        <v>75863812</v>
      </c>
      <c r="M9" s="188">
        <f t="shared" si="2"/>
        <v>10026.937879989426</v>
      </c>
      <c r="N9" s="190"/>
      <c r="O9" s="191"/>
      <c r="P9" s="192"/>
    </row>
    <row r="10" spans="1:16" x14ac:dyDescent="0.35">
      <c r="A10" s="392" t="s">
        <v>300</v>
      </c>
      <c r="B10" s="106">
        <v>201</v>
      </c>
      <c r="C10" s="106">
        <v>6372386</v>
      </c>
      <c r="D10" s="106">
        <v>76</v>
      </c>
      <c r="E10" s="106">
        <v>444941</v>
      </c>
      <c r="F10" s="106">
        <v>109</v>
      </c>
      <c r="G10" s="106">
        <v>2605585</v>
      </c>
      <c r="H10" s="106">
        <v>90</v>
      </c>
      <c r="I10" s="106">
        <v>1408440</v>
      </c>
      <c r="J10" s="106">
        <v>740795</v>
      </c>
      <c r="K10" s="106">
        <f t="shared" si="0"/>
        <v>476</v>
      </c>
      <c r="L10" s="106">
        <f t="shared" si="1"/>
        <v>9718766</v>
      </c>
      <c r="M10" s="188">
        <f t="shared" si="2"/>
        <v>20417.5756302521</v>
      </c>
      <c r="N10" s="190"/>
      <c r="O10" s="191"/>
      <c r="P10" s="192"/>
    </row>
    <row r="11" spans="1:16" x14ac:dyDescent="0.35">
      <c r="A11" s="392" t="s">
        <v>193</v>
      </c>
      <c r="B11" s="106">
        <v>1374</v>
      </c>
      <c r="C11" s="106">
        <v>25245417</v>
      </c>
      <c r="D11" s="106">
        <v>304</v>
      </c>
      <c r="E11" s="106">
        <v>2523824</v>
      </c>
      <c r="F11" s="106">
        <v>741</v>
      </c>
      <c r="G11" s="106">
        <v>18976159</v>
      </c>
      <c r="H11" s="106">
        <v>509</v>
      </c>
      <c r="I11" s="106">
        <v>7727864</v>
      </c>
      <c r="J11" s="106">
        <v>4903851</v>
      </c>
      <c r="K11" s="106">
        <f t="shared" si="0"/>
        <v>2928</v>
      </c>
      <c r="L11" s="106">
        <f t="shared" si="1"/>
        <v>49125427</v>
      </c>
      <c r="M11" s="188">
        <f t="shared" si="2"/>
        <v>16777.809767759562</v>
      </c>
      <c r="N11" s="190"/>
      <c r="O11" s="191"/>
      <c r="P11" s="192"/>
    </row>
    <row r="12" spans="1:16" x14ac:dyDescent="0.35">
      <c r="A12" s="392" t="s">
        <v>287</v>
      </c>
      <c r="B12" s="106">
        <v>360</v>
      </c>
      <c r="C12" s="106">
        <v>5550302</v>
      </c>
      <c r="D12" s="106">
        <v>131</v>
      </c>
      <c r="E12" s="106">
        <v>859068</v>
      </c>
      <c r="F12" s="106">
        <v>197</v>
      </c>
      <c r="G12" s="106">
        <v>2845523</v>
      </c>
      <c r="H12" s="106">
        <v>164</v>
      </c>
      <c r="I12" s="106">
        <v>2660800</v>
      </c>
      <c r="J12" s="106">
        <v>870996</v>
      </c>
      <c r="K12" s="106">
        <f t="shared" si="0"/>
        <v>852</v>
      </c>
      <c r="L12" s="106">
        <f t="shared" si="1"/>
        <v>9266821</v>
      </c>
      <c r="M12" s="188">
        <f t="shared" si="2"/>
        <v>10876.550469483567</v>
      </c>
      <c r="N12" s="190"/>
      <c r="O12" s="191"/>
      <c r="P12" s="192"/>
    </row>
    <row r="13" spans="1:16" x14ac:dyDescent="0.35">
      <c r="A13" s="392" t="s">
        <v>288</v>
      </c>
      <c r="B13" s="106">
        <v>2149</v>
      </c>
      <c r="C13" s="106">
        <v>32148558</v>
      </c>
      <c r="D13" s="106">
        <v>630</v>
      </c>
      <c r="E13" s="106">
        <v>2931255</v>
      </c>
      <c r="F13" s="106">
        <v>991</v>
      </c>
      <c r="G13" s="106">
        <v>13694068</v>
      </c>
      <c r="H13" s="106">
        <v>730</v>
      </c>
      <c r="I13" s="106">
        <v>13006624</v>
      </c>
      <c r="J13" s="106">
        <v>5459338</v>
      </c>
      <c r="K13" s="106">
        <f t="shared" si="0"/>
        <v>4500</v>
      </c>
      <c r="L13" s="106">
        <f t="shared" si="1"/>
        <v>51301964</v>
      </c>
      <c r="M13" s="188">
        <f t="shared" si="2"/>
        <v>11400.436444444444</v>
      </c>
      <c r="N13" s="190"/>
      <c r="O13" s="191"/>
      <c r="P13" s="192"/>
    </row>
    <row r="14" spans="1:16" x14ac:dyDescent="0.35">
      <c r="A14" s="392" t="s">
        <v>289</v>
      </c>
      <c r="B14" s="106">
        <v>735</v>
      </c>
      <c r="C14" s="106">
        <v>11983128</v>
      </c>
      <c r="D14" s="106">
        <v>198</v>
      </c>
      <c r="E14" s="106">
        <v>904850</v>
      </c>
      <c r="F14" s="106">
        <v>394</v>
      </c>
      <c r="G14" s="106">
        <v>6132021</v>
      </c>
      <c r="H14" s="106">
        <v>298</v>
      </c>
      <c r="I14" s="106">
        <v>5189675</v>
      </c>
      <c r="J14" s="106">
        <v>2194845</v>
      </c>
      <c r="K14" s="106">
        <f t="shared" si="0"/>
        <v>1625</v>
      </c>
      <c r="L14" s="106">
        <f t="shared" si="1"/>
        <v>20309994</v>
      </c>
      <c r="M14" s="188">
        <f t="shared" si="2"/>
        <v>12498.457846153846</v>
      </c>
      <c r="N14" s="190"/>
      <c r="O14" s="191"/>
      <c r="P14" s="192"/>
    </row>
    <row r="15" spans="1:16" x14ac:dyDescent="0.35">
      <c r="A15" s="392" t="s">
        <v>301</v>
      </c>
      <c r="B15" s="106">
        <v>1824</v>
      </c>
      <c r="C15" s="106">
        <v>25041421</v>
      </c>
      <c r="D15" s="106">
        <v>805</v>
      </c>
      <c r="E15" s="106">
        <v>2889115</v>
      </c>
      <c r="F15" s="106">
        <v>947</v>
      </c>
      <c r="G15" s="106">
        <v>16746724</v>
      </c>
      <c r="H15" s="106">
        <v>757</v>
      </c>
      <c r="I15" s="106">
        <v>13653974</v>
      </c>
      <c r="J15" s="106">
        <v>6552505</v>
      </c>
      <c r="K15" s="106">
        <f t="shared" si="0"/>
        <v>4333</v>
      </c>
      <c r="L15" s="106">
        <f t="shared" si="1"/>
        <v>48340650</v>
      </c>
      <c r="M15" s="188">
        <f t="shared" si="2"/>
        <v>11156.392799446112</v>
      </c>
      <c r="N15" s="190"/>
      <c r="O15" s="191"/>
      <c r="P15" s="192"/>
    </row>
    <row r="16" spans="1:16" x14ac:dyDescent="0.35">
      <c r="A16" s="392" t="s">
        <v>290</v>
      </c>
      <c r="B16" s="106">
        <v>664</v>
      </c>
      <c r="C16" s="106">
        <v>7258509</v>
      </c>
      <c r="D16" s="106">
        <v>156</v>
      </c>
      <c r="E16" s="106">
        <v>1058854</v>
      </c>
      <c r="F16" s="106">
        <v>379</v>
      </c>
      <c r="G16" s="106">
        <v>4554747</v>
      </c>
      <c r="H16" s="106">
        <v>291</v>
      </c>
      <c r="I16" s="106">
        <v>2731371</v>
      </c>
      <c r="J16" s="106">
        <v>1176928</v>
      </c>
      <c r="K16" s="106">
        <f t="shared" si="0"/>
        <v>1490</v>
      </c>
      <c r="L16" s="106">
        <f t="shared" si="1"/>
        <v>12990184</v>
      </c>
      <c r="M16" s="188">
        <f t="shared" si="2"/>
        <v>8718.2442953020127</v>
      </c>
      <c r="N16" s="190"/>
      <c r="O16" s="191"/>
      <c r="P16" s="192"/>
    </row>
    <row r="17" spans="1:16" x14ac:dyDescent="0.35">
      <c r="A17" s="394" t="s">
        <v>90</v>
      </c>
      <c r="B17" s="186">
        <v>4658</v>
      </c>
      <c r="C17" s="186">
        <v>49470283</v>
      </c>
      <c r="D17" s="186">
        <v>1320</v>
      </c>
      <c r="E17" s="186">
        <v>7824121</v>
      </c>
      <c r="F17" s="186">
        <v>2349</v>
      </c>
      <c r="G17" s="186">
        <v>34274882</v>
      </c>
      <c r="H17" s="186">
        <v>2010</v>
      </c>
      <c r="I17" s="186">
        <v>20130788</v>
      </c>
      <c r="J17" s="186">
        <v>6364686</v>
      </c>
      <c r="K17" s="186">
        <f t="shared" si="0"/>
        <v>10337</v>
      </c>
      <c r="L17" s="186">
        <f t="shared" si="1"/>
        <v>90109851</v>
      </c>
      <c r="M17" s="187">
        <f t="shared" si="2"/>
        <v>8717.2149559833615</v>
      </c>
      <c r="N17" s="190"/>
      <c r="O17" s="191"/>
      <c r="P17" s="192"/>
    </row>
    <row r="18" spans="1:16" x14ac:dyDescent="0.35">
      <c r="A18" s="392" t="s">
        <v>291</v>
      </c>
      <c r="B18" s="106">
        <v>6533</v>
      </c>
      <c r="C18" s="106">
        <v>69496224</v>
      </c>
      <c r="D18" s="106">
        <v>2160</v>
      </c>
      <c r="E18" s="106">
        <v>11201505</v>
      </c>
      <c r="F18" s="106">
        <v>3339</v>
      </c>
      <c r="G18" s="106">
        <v>47519917</v>
      </c>
      <c r="H18" s="106">
        <v>2760</v>
      </c>
      <c r="I18" s="106">
        <v>28280283</v>
      </c>
      <c r="J18" s="106">
        <v>10565267</v>
      </c>
      <c r="K18" s="106">
        <f t="shared" si="0"/>
        <v>14792</v>
      </c>
      <c r="L18" s="106">
        <f t="shared" si="1"/>
        <v>127581408</v>
      </c>
      <c r="M18" s="188">
        <f t="shared" si="2"/>
        <v>8625.0275824770142</v>
      </c>
      <c r="N18" s="190"/>
      <c r="O18" s="191"/>
      <c r="P18" s="192"/>
    </row>
    <row r="19" spans="1:16" x14ac:dyDescent="0.35">
      <c r="A19" s="394" t="s">
        <v>93</v>
      </c>
      <c r="B19" s="186">
        <v>3915</v>
      </c>
      <c r="C19" s="186">
        <v>29892519</v>
      </c>
      <c r="D19" s="186">
        <v>837</v>
      </c>
      <c r="E19" s="186">
        <v>2109379</v>
      </c>
      <c r="F19" s="186">
        <v>1499</v>
      </c>
      <c r="G19" s="186">
        <v>11842496</v>
      </c>
      <c r="H19" s="186">
        <v>803</v>
      </c>
      <c r="I19" s="186">
        <v>4627166</v>
      </c>
      <c r="J19" s="186">
        <v>1538644</v>
      </c>
      <c r="K19" s="186">
        <f t="shared" si="0"/>
        <v>7054</v>
      </c>
      <c r="L19" s="186">
        <f t="shared" si="1"/>
        <v>43273659</v>
      </c>
      <c r="M19" s="187">
        <f t="shared" si="2"/>
        <v>6134.6270201304224</v>
      </c>
      <c r="N19" s="190"/>
      <c r="O19" s="191"/>
      <c r="P19" s="192"/>
    </row>
    <row r="20" spans="1:16" x14ac:dyDescent="0.35">
      <c r="A20" s="394" t="s">
        <v>95</v>
      </c>
      <c r="B20" s="186">
        <v>13542</v>
      </c>
      <c r="C20" s="186">
        <v>82509687</v>
      </c>
      <c r="D20" s="186">
        <v>4168</v>
      </c>
      <c r="E20" s="186">
        <v>11756720</v>
      </c>
      <c r="F20" s="186">
        <v>5633</v>
      </c>
      <c r="G20" s="186">
        <v>38964919</v>
      </c>
      <c r="H20" s="186">
        <v>3557</v>
      </c>
      <c r="I20" s="186">
        <v>21028853</v>
      </c>
      <c r="J20" s="186">
        <v>5977337</v>
      </c>
      <c r="K20" s="186">
        <f t="shared" si="0"/>
        <v>26900</v>
      </c>
      <c r="L20" s="186">
        <f t="shared" si="1"/>
        <v>127451943</v>
      </c>
      <c r="M20" s="187">
        <f t="shared" si="2"/>
        <v>4737.9904460966545</v>
      </c>
      <c r="N20" s="190"/>
      <c r="O20" s="191"/>
      <c r="P20" s="192"/>
    </row>
    <row r="21" spans="1:16" x14ac:dyDescent="0.35">
      <c r="A21" s="394" t="s">
        <v>97</v>
      </c>
      <c r="B21" s="186">
        <v>2707</v>
      </c>
      <c r="C21" s="186">
        <v>23236730</v>
      </c>
      <c r="D21" s="186">
        <v>805</v>
      </c>
      <c r="E21" s="186">
        <v>4448131</v>
      </c>
      <c r="F21" s="186">
        <v>1251</v>
      </c>
      <c r="G21" s="186">
        <v>9446893</v>
      </c>
      <c r="H21" s="186">
        <v>725</v>
      </c>
      <c r="I21" s="186">
        <v>8895515</v>
      </c>
      <c r="J21" s="186">
        <v>2188135</v>
      </c>
      <c r="K21" s="186">
        <f t="shared" si="0"/>
        <v>5488</v>
      </c>
      <c r="L21" s="186">
        <f t="shared" si="1"/>
        <v>34871758</v>
      </c>
      <c r="M21" s="187">
        <f t="shared" si="2"/>
        <v>6354.1833090379005</v>
      </c>
      <c r="N21" s="190"/>
      <c r="O21" s="191"/>
      <c r="P21" s="192"/>
    </row>
    <row r="22" spans="1:16" x14ac:dyDescent="0.35">
      <c r="A22" s="392" t="s">
        <v>292</v>
      </c>
      <c r="B22" s="106">
        <v>22597</v>
      </c>
      <c r="C22" s="106">
        <v>151720652</v>
      </c>
      <c r="D22" s="106">
        <v>6771</v>
      </c>
      <c r="E22" s="106">
        <v>20497882</v>
      </c>
      <c r="F22" s="106">
        <v>9077</v>
      </c>
      <c r="G22" s="106">
        <v>67282130</v>
      </c>
      <c r="H22" s="106">
        <v>5617</v>
      </c>
      <c r="I22" s="106">
        <v>37905558</v>
      </c>
      <c r="J22" s="106">
        <v>11147787</v>
      </c>
      <c r="K22" s="106">
        <f t="shared" si="0"/>
        <v>44062</v>
      </c>
      <c r="L22" s="106">
        <f t="shared" si="1"/>
        <v>230150569</v>
      </c>
      <c r="M22" s="188">
        <f t="shared" si="2"/>
        <v>5223.3345967046434</v>
      </c>
      <c r="N22" s="190"/>
      <c r="O22" s="191"/>
      <c r="P22" s="192"/>
    </row>
    <row r="23" spans="1:16" x14ac:dyDescent="0.35">
      <c r="A23" s="392" t="s">
        <v>302</v>
      </c>
      <c r="B23" s="106">
        <v>802</v>
      </c>
      <c r="C23" s="106">
        <v>9685516</v>
      </c>
      <c r="D23" s="106">
        <v>268</v>
      </c>
      <c r="E23" s="106">
        <v>1679811</v>
      </c>
      <c r="F23" s="106">
        <v>532</v>
      </c>
      <c r="G23" s="106">
        <v>8313019</v>
      </c>
      <c r="H23" s="106">
        <v>358</v>
      </c>
      <c r="I23" s="106">
        <v>4471881</v>
      </c>
      <c r="J23" s="106">
        <v>3153550</v>
      </c>
      <c r="K23" s="106">
        <f t="shared" si="0"/>
        <v>1960</v>
      </c>
      <c r="L23" s="106">
        <f t="shared" si="1"/>
        <v>21152085</v>
      </c>
      <c r="M23" s="188">
        <f t="shared" si="2"/>
        <v>10791.880102040815</v>
      </c>
      <c r="N23" s="190"/>
      <c r="O23" s="191"/>
      <c r="P23" s="192"/>
    </row>
    <row r="24" spans="1:16" x14ac:dyDescent="0.35">
      <c r="A24" s="392" t="s">
        <v>293</v>
      </c>
      <c r="B24" s="106">
        <v>472</v>
      </c>
      <c r="C24" s="106">
        <v>3016523</v>
      </c>
      <c r="D24" s="106">
        <v>202</v>
      </c>
      <c r="E24" s="106">
        <v>556325</v>
      </c>
      <c r="F24" s="106">
        <v>238</v>
      </c>
      <c r="G24" s="106">
        <v>2034992</v>
      </c>
      <c r="H24" s="106">
        <v>187</v>
      </c>
      <c r="I24" s="106">
        <v>1203185</v>
      </c>
      <c r="J24" s="106">
        <v>342589</v>
      </c>
      <c r="K24" s="106">
        <f t="shared" si="0"/>
        <v>1099</v>
      </c>
      <c r="L24" s="106">
        <f t="shared" si="1"/>
        <v>5394104</v>
      </c>
      <c r="M24" s="188">
        <f t="shared" si="2"/>
        <v>4908.1929026387625</v>
      </c>
      <c r="N24" s="190"/>
      <c r="O24" s="191"/>
      <c r="P24" s="192"/>
    </row>
    <row r="25" spans="1:16" x14ac:dyDescent="0.35">
      <c r="A25" s="392" t="s">
        <v>294</v>
      </c>
      <c r="B25" s="106">
        <v>3965</v>
      </c>
      <c r="C25" s="106">
        <v>42609476</v>
      </c>
      <c r="D25" s="106">
        <v>952</v>
      </c>
      <c r="E25" s="106">
        <v>3223534</v>
      </c>
      <c r="F25" s="106">
        <v>2020</v>
      </c>
      <c r="G25" s="106">
        <v>19044623</v>
      </c>
      <c r="H25" s="106">
        <v>1445</v>
      </c>
      <c r="I25" s="106">
        <v>14996631</v>
      </c>
      <c r="J25" s="106">
        <v>5052183</v>
      </c>
      <c r="K25" s="106">
        <f t="shared" si="0"/>
        <v>8382</v>
      </c>
      <c r="L25" s="106">
        <f t="shared" si="1"/>
        <v>66706282</v>
      </c>
      <c r="M25" s="188">
        <f t="shared" si="2"/>
        <v>7958.2774994034835</v>
      </c>
      <c r="N25" s="190"/>
      <c r="O25" s="191"/>
      <c r="P25" s="192"/>
    </row>
    <row r="26" spans="1:16" x14ac:dyDescent="0.35">
      <c r="A26" s="392" t="s">
        <v>295</v>
      </c>
      <c r="B26" s="106">
        <v>730</v>
      </c>
      <c r="C26" s="106">
        <v>8636296</v>
      </c>
      <c r="D26" s="106">
        <v>165</v>
      </c>
      <c r="E26" s="106">
        <v>1013604</v>
      </c>
      <c r="F26" s="106">
        <v>317</v>
      </c>
      <c r="G26" s="106">
        <v>2782248</v>
      </c>
      <c r="H26" s="106">
        <v>225</v>
      </c>
      <c r="I26" s="106">
        <v>1955142</v>
      </c>
      <c r="J26" s="106">
        <v>595135</v>
      </c>
      <c r="K26" s="106">
        <f t="shared" si="0"/>
        <v>1437</v>
      </c>
      <c r="L26" s="106">
        <f t="shared" si="1"/>
        <v>12013679</v>
      </c>
      <c r="M26" s="188">
        <f t="shared" si="2"/>
        <v>8360.2498260264438</v>
      </c>
      <c r="N26" s="190"/>
      <c r="O26" s="191"/>
      <c r="P26" s="192"/>
    </row>
    <row r="27" spans="1:16" x14ac:dyDescent="0.35">
      <c r="A27" s="392" t="s">
        <v>296</v>
      </c>
      <c r="B27" s="106">
        <v>1767</v>
      </c>
      <c r="C27" s="106">
        <v>20428463</v>
      </c>
      <c r="D27" s="106">
        <v>481</v>
      </c>
      <c r="E27" s="106">
        <v>1618236</v>
      </c>
      <c r="F27" s="106">
        <v>1424</v>
      </c>
      <c r="G27" s="106">
        <v>17846054</v>
      </c>
      <c r="H27" s="106">
        <v>847</v>
      </c>
      <c r="I27" s="106">
        <v>11567334</v>
      </c>
      <c r="J27" s="106">
        <v>3854523</v>
      </c>
      <c r="K27" s="106">
        <f t="shared" si="0"/>
        <v>4519</v>
      </c>
      <c r="L27" s="106">
        <f t="shared" si="1"/>
        <v>42129040</v>
      </c>
      <c r="M27" s="188">
        <f t="shared" si="2"/>
        <v>9322.6466032308035</v>
      </c>
      <c r="N27" s="190"/>
      <c r="O27" s="191"/>
      <c r="P27" s="192"/>
    </row>
    <row r="28" spans="1:16" x14ac:dyDescent="0.35">
      <c r="A28" s="394" t="s">
        <v>118</v>
      </c>
      <c r="B28" s="186">
        <v>763</v>
      </c>
      <c r="C28" s="186">
        <v>10441326</v>
      </c>
      <c r="D28" s="186">
        <v>202</v>
      </c>
      <c r="E28" s="186">
        <v>1354444</v>
      </c>
      <c r="F28" s="186">
        <v>620</v>
      </c>
      <c r="G28" s="186">
        <v>6686745</v>
      </c>
      <c r="H28" s="186">
        <v>418</v>
      </c>
      <c r="I28" s="186">
        <v>4685938</v>
      </c>
      <c r="J28" s="186">
        <v>2475726</v>
      </c>
      <c r="K28" s="186">
        <f t="shared" si="0"/>
        <v>2003</v>
      </c>
      <c r="L28" s="186">
        <f t="shared" si="1"/>
        <v>19603797</v>
      </c>
      <c r="M28" s="187">
        <f t="shared" si="2"/>
        <v>9787.2176734897657</v>
      </c>
      <c r="N28" s="190"/>
      <c r="O28" s="191"/>
      <c r="P28" s="192"/>
    </row>
    <row r="29" spans="1:16" x14ac:dyDescent="0.35">
      <c r="A29" s="392" t="s">
        <v>303</v>
      </c>
      <c r="B29" s="106">
        <v>2889</v>
      </c>
      <c r="C29" s="106">
        <v>42825870</v>
      </c>
      <c r="D29" s="106">
        <v>884</v>
      </c>
      <c r="E29" s="106">
        <v>4353275</v>
      </c>
      <c r="F29" s="106">
        <v>2017</v>
      </c>
      <c r="G29" s="106">
        <v>22837772</v>
      </c>
      <c r="H29" s="106">
        <v>1548</v>
      </c>
      <c r="I29" s="106">
        <v>17165418</v>
      </c>
      <c r="J29" s="106">
        <v>7409741</v>
      </c>
      <c r="K29" s="106">
        <f t="shared" si="0"/>
        <v>7338</v>
      </c>
      <c r="L29" s="106">
        <f t="shared" si="1"/>
        <v>73073383</v>
      </c>
      <c r="M29" s="188">
        <f t="shared" si="2"/>
        <v>9958.2151812482971</v>
      </c>
      <c r="N29" s="190"/>
      <c r="O29" s="191"/>
      <c r="P29" s="192"/>
    </row>
    <row r="30" spans="1:16" ht="16" thickBot="1" x14ac:dyDescent="0.4">
      <c r="A30" s="397" t="s">
        <v>297</v>
      </c>
      <c r="B30" s="111">
        <v>431</v>
      </c>
      <c r="C30" s="111">
        <v>8023737</v>
      </c>
      <c r="D30" s="111">
        <v>125</v>
      </c>
      <c r="E30" s="111">
        <v>1127389</v>
      </c>
      <c r="F30" s="111">
        <v>188</v>
      </c>
      <c r="G30" s="111">
        <v>5263555</v>
      </c>
      <c r="H30" s="111">
        <v>194</v>
      </c>
      <c r="I30" s="111">
        <v>2937569</v>
      </c>
      <c r="J30" s="111">
        <v>1378743</v>
      </c>
      <c r="K30" s="111">
        <f t="shared" si="0"/>
        <v>938</v>
      </c>
      <c r="L30" s="111">
        <f t="shared" si="1"/>
        <v>14666035</v>
      </c>
      <c r="M30" s="189">
        <f t="shared" si="2"/>
        <v>15635.431769722814</v>
      </c>
      <c r="N30" s="190"/>
      <c r="O30" s="191"/>
      <c r="P30" s="192"/>
    </row>
    <row r="31" spans="1:16" ht="16" thickBot="1" x14ac:dyDescent="0.4">
      <c r="A31" s="9" t="s">
        <v>198</v>
      </c>
      <c r="B31" s="10">
        <f>SUM(B4:B30)-B4-B8-B17-B19-B20-B21-B28</f>
        <v>53595</v>
      </c>
      <c r="C31" s="57">
        <f t="shared" ref="C31:L31" si="3">SUM(C4:C30)-C4-C8-C17-C19-C20-C21-C28</f>
        <v>544949161</v>
      </c>
      <c r="D31" s="57">
        <f t="shared" si="3"/>
        <v>16106</v>
      </c>
      <c r="E31" s="57">
        <f t="shared" si="3"/>
        <v>63919249</v>
      </c>
      <c r="F31" s="57">
        <f t="shared" si="3"/>
        <v>25669</v>
      </c>
      <c r="G31" s="57">
        <f t="shared" si="3"/>
        <v>296281831</v>
      </c>
      <c r="H31" s="57">
        <f t="shared" si="3"/>
        <v>18796</v>
      </c>
      <c r="I31" s="57">
        <f t="shared" si="3"/>
        <v>196749151</v>
      </c>
      <c r="J31" s="57">
        <f t="shared" si="3"/>
        <v>80634586</v>
      </c>
      <c r="K31" s="57">
        <f t="shared" si="3"/>
        <v>114166</v>
      </c>
      <c r="L31" s="57">
        <f t="shared" si="3"/>
        <v>921865578</v>
      </c>
      <c r="M31" s="57">
        <f t="shared" si="2"/>
        <v>8074.7821417935284</v>
      </c>
      <c r="N31" s="190"/>
      <c r="O31" s="191"/>
      <c r="P31" s="192"/>
    </row>
    <row r="32" spans="1:16" ht="16" thickBot="1" x14ac:dyDescent="0.4"/>
    <row r="33" spans="1:10" ht="47" thickBot="1" x14ac:dyDescent="0.4">
      <c r="A33" s="54" t="s">
        <v>251</v>
      </c>
      <c r="B33" s="6">
        <f>+B31/($B$31+$D$31+$F$31+$H$31)</f>
        <v>0.46944799677662352</v>
      </c>
      <c r="C33" s="53"/>
      <c r="D33" s="53">
        <f>+D31/($B$31+$D$31+$F$31+$H$31)</f>
        <v>0.1410752763519787</v>
      </c>
      <c r="E33" s="53"/>
      <c r="F33" s="53">
        <f>+F31/($B$31+$D$31+$F$31+$H$31)</f>
        <v>0.22483926913441829</v>
      </c>
      <c r="G33" s="53"/>
      <c r="H33" s="53">
        <f>+H31/($B$31+$D$31+$F$31+$H$31)</f>
        <v>0.16463745773697949</v>
      </c>
      <c r="I33" s="53"/>
      <c r="J33" s="53"/>
    </row>
    <row r="34" spans="1:10" ht="47" thickBot="1" x14ac:dyDescent="0.4">
      <c r="A34" s="54" t="s">
        <v>252</v>
      </c>
      <c r="B34" s="6"/>
      <c r="C34" s="53">
        <v>0.56246667626118485</v>
      </c>
      <c r="D34" s="53"/>
      <c r="E34" s="53"/>
      <c r="F34" s="53"/>
      <c r="G34" s="53">
        <v>0.31974565185199827</v>
      </c>
      <c r="H34" s="53"/>
      <c r="I34" s="50"/>
      <c r="J34" s="53">
        <v>0.11778767188681688</v>
      </c>
    </row>
    <row r="35" spans="1:10" ht="16" thickBot="1" x14ac:dyDescent="0.4">
      <c r="A35" s="54" t="s">
        <v>253</v>
      </c>
      <c r="B35" s="6"/>
      <c r="C35" s="50">
        <f>+C31/B31</f>
        <v>10167.910458065118</v>
      </c>
      <c r="D35" s="53"/>
      <c r="E35" s="50">
        <f>+E31/D31</f>
        <v>3968.6606854588354</v>
      </c>
      <c r="F35" s="53"/>
      <c r="G35" s="50">
        <f>+G31/F31</f>
        <v>11542.398652070591</v>
      </c>
      <c r="H35" s="53"/>
      <c r="I35" s="50">
        <f>+I31/H31</f>
        <v>10467.607522877208</v>
      </c>
      <c r="J35" s="50">
        <f>+J31/H31</f>
        <v>4289.9864864864867</v>
      </c>
    </row>
    <row r="36" spans="1:10" x14ac:dyDescent="0.35">
      <c r="C36" s="31"/>
    </row>
    <row r="38" spans="1:10" x14ac:dyDescent="0.35">
      <c r="C38" s="31"/>
    </row>
    <row r="39" spans="1:10" x14ac:dyDescent="0.35">
      <c r="C39" s="31"/>
    </row>
  </sheetData>
  <autoFilter ref="A3:M31"/>
  <mergeCells count="6">
    <mergeCell ref="A1:L1"/>
    <mergeCell ref="K2:L2"/>
    <mergeCell ref="D2:E2"/>
    <mergeCell ref="F2:G2"/>
    <mergeCell ref="H2:J2"/>
    <mergeCell ref="B2:C2"/>
  </mergeCells>
  <printOptions horizontalCentered="1"/>
  <pageMargins left="0" right="0" top="0.55118110236220474" bottom="0.35433070866141736" header="0.31496062992125984" footer="0.31496062992125984"/>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topLeftCell="A15" zoomScaleNormal="100" workbookViewId="0">
      <selection activeCell="A4" sqref="A4:A31"/>
    </sheetView>
  </sheetViews>
  <sheetFormatPr defaultColWidth="9.1796875" defaultRowHeight="15.5" x14ac:dyDescent="0.35"/>
  <cols>
    <col min="1" max="1" width="19.7265625" style="1" customWidth="1"/>
    <col min="2" max="2" width="9.453125" style="1" bestFit="1" customWidth="1"/>
    <col min="3" max="3" width="15.453125" style="1" bestFit="1" customWidth="1"/>
    <col min="4" max="4" width="31.453125" style="1" bestFit="1" customWidth="1"/>
    <col min="5" max="5" width="19" style="1" bestFit="1" customWidth="1"/>
    <col min="6" max="6" width="22.453125" style="1" bestFit="1" customWidth="1"/>
    <col min="7" max="7" width="42.54296875" style="1" bestFit="1" customWidth="1"/>
    <col min="8" max="8" width="14.54296875" style="1" bestFit="1" customWidth="1"/>
    <col min="9" max="9" width="20.453125" style="1" bestFit="1" customWidth="1"/>
    <col min="10" max="10" width="16.7265625" style="1" bestFit="1" customWidth="1"/>
    <col min="11" max="11" width="19.26953125" style="1" bestFit="1" customWidth="1"/>
    <col min="14" max="16384" width="9.1796875" style="1"/>
  </cols>
  <sheetData>
    <row r="1" spans="1:11" ht="34.5" customHeight="1" thickBot="1" x14ac:dyDescent="0.4">
      <c r="A1" s="254" t="s">
        <v>306</v>
      </c>
      <c r="B1" s="254"/>
      <c r="C1" s="254"/>
      <c r="D1" s="254"/>
      <c r="E1" s="254"/>
      <c r="F1" s="254"/>
      <c r="G1" s="254"/>
      <c r="H1" s="254"/>
      <c r="I1" s="254"/>
      <c r="J1" s="254"/>
      <c r="K1" s="254"/>
    </row>
    <row r="2" spans="1:11" ht="16.5" customHeight="1" thickBot="1" x14ac:dyDescent="0.4">
      <c r="A2" s="26"/>
      <c r="B2" s="273" t="s">
        <v>199</v>
      </c>
      <c r="C2" s="283"/>
      <c r="D2" s="283"/>
      <c r="E2" s="283"/>
      <c r="F2" s="283"/>
      <c r="G2" s="274"/>
      <c r="H2" s="273" t="s">
        <v>200</v>
      </c>
      <c r="I2" s="283"/>
      <c r="J2" s="283"/>
      <c r="K2" s="274"/>
    </row>
    <row r="3" spans="1:11" s="52" customFormat="1" ht="62.5" thickBot="1" x14ac:dyDescent="0.4">
      <c r="A3" s="384" t="s">
        <v>181</v>
      </c>
      <c r="B3" s="60" t="s">
        <v>11</v>
      </c>
      <c r="C3" s="385" t="s">
        <v>15</v>
      </c>
      <c r="D3" s="385" t="s">
        <v>16</v>
      </c>
      <c r="E3" s="60" t="s">
        <v>17</v>
      </c>
      <c r="F3" s="385" t="s">
        <v>18</v>
      </c>
      <c r="G3" s="385" t="s">
        <v>201</v>
      </c>
      <c r="H3" s="60" t="s">
        <v>20</v>
      </c>
      <c r="I3" s="60" t="s">
        <v>21</v>
      </c>
      <c r="J3" s="60" t="s">
        <v>202</v>
      </c>
      <c r="K3" s="60" t="s">
        <v>23</v>
      </c>
    </row>
    <row r="4" spans="1:11" x14ac:dyDescent="0.35">
      <c r="A4" s="389" t="s">
        <v>24</v>
      </c>
      <c r="B4" s="390">
        <v>3874</v>
      </c>
      <c r="C4" s="390">
        <v>1752</v>
      </c>
      <c r="D4" s="390">
        <v>506</v>
      </c>
      <c r="E4" s="390">
        <v>82965994</v>
      </c>
      <c r="F4" s="390">
        <v>64517467</v>
      </c>
      <c r="G4" s="390">
        <v>4301559</v>
      </c>
      <c r="H4" s="390">
        <v>39888</v>
      </c>
      <c r="I4" s="390">
        <v>255305972</v>
      </c>
      <c r="J4" s="390">
        <v>15609</v>
      </c>
      <c r="K4" s="391">
        <v>319131463</v>
      </c>
    </row>
    <row r="5" spans="1:11" x14ac:dyDescent="0.35">
      <c r="A5" s="392" t="s">
        <v>190</v>
      </c>
      <c r="B5" s="387">
        <v>6479</v>
      </c>
      <c r="C5" s="387">
        <v>3001</v>
      </c>
      <c r="D5" s="387">
        <v>820</v>
      </c>
      <c r="E5" s="387">
        <v>163526215</v>
      </c>
      <c r="F5" s="387">
        <v>132886644</v>
      </c>
      <c r="G5" s="387">
        <v>8823280</v>
      </c>
      <c r="H5" s="387">
        <v>197927</v>
      </c>
      <c r="I5" s="387">
        <v>806809534</v>
      </c>
      <c r="J5" s="387">
        <v>64672</v>
      </c>
      <c r="K5" s="393">
        <v>929422527</v>
      </c>
    </row>
    <row r="6" spans="1:11" x14ac:dyDescent="0.35">
      <c r="A6" s="392" t="s">
        <v>32</v>
      </c>
      <c r="B6" s="387">
        <v>156</v>
      </c>
      <c r="C6" s="387">
        <v>79</v>
      </c>
      <c r="D6" s="387">
        <v>26</v>
      </c>
      <c r="E6" s="387">
        <v>4060975</v>
      </c>
      <c r="F6" s="387">
        <v>3488655</v>
      </c>
      <c r="G6" s="387">
        <v>505872</v>
      </c>
      <c r="H6" s="387">
        <v>4115</v>
      </c>
      <c r="I6" s="387">
        <v>16376542</v>
      </c>
      <c r="J6" s="387">
        <v>1112</v>
      </c>
      <c r="K6" s="393">
        <v>22003191</v>
      </c>
    </row>
    <row r="7" spans="1:11" x14ac:dyDescent="0.35">
      <c r="A7" s="392" t="s">
        <v>191</v>
      </c>
      <c r="B7" s="387">
        <v>4555</v>
      </c>
      <c r="C7" s="387">
        <v>2081</v>
      </c>
      <c r="D7" s="387">
        <v>445</v>
      </c>
      <c r="E7" s="387">
        <v>89030644</v>
      </c>
      <c r="F7" s="387">
        <v>69971288</v>
      </c>
      <c r="G7" s="387">
        <v>2515885</v>
      </c>
      <c r="H7" s="387">
        <v>76326</v>
      </c>
      <c r="I7" s="387">
        <v>317130741</v>
      </c>
      <c r="J7" s="387">
        <v>30207</v>
      </c>
      <c r="K7" s="393">
        <v>426633194</v>
      </c>
    </row>
    <row r="8" spans="1:11" x14ac:dyDescent="0.35">
      <c r="A8" s="394" t="s">
        <v>40</v>
      </c>
      <c r="B8" s="388">
        <v>7113</v>
      </c>
      <c r="C8" s="388">
        <v>3518</v>
      </c>
      <c r="D8" s="388">
        <v>823</v>
      </c>
      <c r="E8" s="388">
        <v>193683747</v>
      </c>
      <c r="F8" s="388">
        <v>157884119</v>
      </c>
      <c r="G8" s="388">
        <v>6374171</v>
      </c>
      <c r="H8" s="388">
        <v>45659</v>
      </c>
      <c r="I8" s="388">
        <v>327135613</v>
      </c>
      <c r="J8" s="388">
        <v>23894</v>
      </c>
      <c r="K8" s="395">
        <v>534080085</v>
      </c>
    </row>
    <row r="9" spans="1:11" x14ac:dyDescent="0.35">
      <c r="A9" s="392" t="s">
        <v>192</v>
      </c>
      <c r="B9" s="387">
        <v>13267</v>
      </c>
      <c r="C9" s="387">
        <v>6879</v>
      </c>
      <c r="D9" s="387">
        <v>1463</v>
      </c>
      <c r="E9" s="387">
        <v>398526102</v>
      </c>
      <c r="F9" s="387">
        <v>331790313</v>
      </c>
      <c r="G9" s="387">
        <v>13893635</v>
      </c>
      <c r="H9" s="387">
        <v>388642</v>
      </c>
      <c r="I9" s="387">
        <v>1575927929</v>
      </c>
      <c r="J9" s="387">
        <v>136042</v>
      </c>
      <c r="K9" s="393">
        <v>2082260074</v>
      </c>
    </row>
    <row r="10" spans="1:11" x14ac:dyDescent="0.35">
      <c r="A10" s="392" t="s">
        <v>300</v>
      </c>
      <c r="B10" s="387">
        <v>976</v>
      </c>
      <c r="C10" s="387">
        <v>579</v>
      </c>
      <c r="D10" s="387">
        <v>88</v>
      </c>
      <c r="E10" s="387">
        <v>41933438</v>
      </c>
      <c r="F10" s="387">
        <v>37890161</v>
      </c>
      <c r="G10" s="387">
        <v>898039</v>
      </c>
      <c r="H10" s="387">
        <v>37961</v>
      </c>
      <c r="I10" s="387">
        <v>160797943</v>
      </c>
      <c r="J10" s="387">
        <v>12489</v>
      </c>
      <c r="K10" s="393">
        <v>209609809</v>
      </c>
    </row>
    <row r="11" spans="1:11" x14ac:dyDescent="0.35">
      <c r="A11" s="392" t="s">
        <v>193</v>
      </c>
      <c r="B11" s="387">
        <v>5286</v>
      </c>
      <c r="C11" s="387">
        <v>3288</v>
      </c>
      <c r="D11" s="387">
        <v>579</v>
      </c>
      <c r="E11" s="387">
        <v>182949759</v>
      </c>
      <c r="F11" s="387">
        <v>159304725</v>
      </c>
      <c r="G11" s="387">
        <v>10508850</v>
      </c>
      <c r="H11" s="387">
        <v>163865</v>
      </c>
      <c r="I11" s="387">
        <v>845121473</v>
      </c>
      <c r="J11" s="387">
        <v>58373</v>
      </c>
      <c r="K11" s="393">
        <v>1157019892</v>
      </c>
    </row>
    <row r="12" spans="1:11" x14ac:dyDescent="0.35">
      <c r="A12" s="392" t="s">
        <v>287</v>
      </c>
      <c r="B12" s="387">
        <v>1405</v>
      </c>
      <c r="C12" s="387">
        <v>781</v>
      </c>
      <c r="D12" s="387">
        <v>161</v>
      </c>
      <c r="E12" s="387">
        <v>43423797</v>
      </c>
      <c r="F12" s="387">
        <v>36514981</v>
      </c>
      <c r="G12" s="387">
        <v>1263500</v>
      </c>
      <c r="H12" s="387">
        <v>36445</v>
      </c>
      <c r="I12" s="387">
        <v>174626783</v>
      </c>
      <c r="J12" s="387">
        <v>13239</v>
      </c>
      <c r="K12" s="393">
        <v>250349029</v>
      </c>
    </row>
    <row r="13" spans="1:11" x14ac:dyDescent="0.35">
      <c r="A13" s="392" t="s">
        <v>288</v>
      </c>
      <c r="B13" s="387">
        <v>7837</v>
      </c>
      <c r="C13" s="387">
        <v>4520</v>
      </c>
      <c r="D13" s="387">
        <v>845</v>
      </c>
      <c r="E13" s="387">
        <v>231807363</v>
      </c>
      <c r="F13" s="387">
        <v>196146648</v>
      </c>
      <c r="G13" s="387">
        <v>9162384</v>
      </c>
      <c r="H13" s="387">
        <v>172338</v>
      </c>
      <c r="I13" s="387">
        <v>835356727</v>
      </c>
      <c r="J13" s="387">
        <v>62854</v>
      </c>
      <c r="K13" s="393">
        <v>1261510332</v>
      </c>
    </row>
    <row r="14" spans="1:11" x14ac:dyDescent="0.35">
      <c r="A14" s="392" t="s">
        <v>289</v>
      </c>
      <c r="B14" s="387">
        <v>2419</v>
      </c>
      <c r="C14" s="387">
        <v>1505</v>
      </c>
      <c r="D14" s="387">
        <v>329</v>
      </c>
      <c r="E14" s="387">
        <v>91088105</v>
      </c>
      <c r="F14" s="387">
        <v>80094001</v>
      </c>
      <c r="G14" s="387">
        <v>4978361</v>
      </c>
      <c r="H14" s="387">
        <v>55743</v>
      </c>
      <c r="I14" s="387">
        <v>313515201</v>
      </c>
      <c r="J14" s="387">
        <v>20219</v>
      </c>
      <c r="K14" s="393">
        <v>449242570</v>
      </c>
    </row>
    <row r="15" spans="1:11" x14ac:dyDescent="0.35">
      <c r="A15" s="392" t="s">
        <v>301</v>
      </c>
      <c r="B15" s="387">
        <v>8207</v>
      </c>
      <c r="C15" s="387">
        <v>4154</v>
      </c>
      <c r="D15" s="387">
        <v>816</v>
      </c>
      <c r="E15" s="387">
        <v>204037954</v>
      </c>
      <c r="F15" s="387">
        <v>170364143</v>
      </c>
      <c r="G15" s="387">
        <v>9345817</v>
      </c>
      <c r="H15" s="387">
        <v>157274</v>
      </c>
      <c r="I15" s="387">
        <v>789559945</v>
      </c>
      <c r="J15" s="387">
        <v>56750</v>
      </c>
      <c r="K15" s="393">
        <v>976992237</v>
      </c>
    </row>
    <row r="16" spans="1:11" x14ac:dyDescent="0.35">
      <c r="A16" s="392" t="s">
        <v>290</v>
      </c>
      <c r="B16" s="387">
        <v>2798</v>
      </c>
      <c r="C16" s="387">
        <v>1746</v>
      </c>
      <c r="D16" s="387">
        <v>352</v>
      </c>
      <c r="E16" s="387">
        <v>69940527</v>
      </c>
      <c r="F16" s="387">
        <v>60785497</v>
      </c>
      <c r="G16" s="387">
        <v>3640291</v>
      </c>
      <c r="H16" s="387">
        <v>35421</v>
      </c>
      <c r="I16" s="387">
        <v>175853801</v>
      </c>
      <c r="J16" s="387">
        <v>13288</v>
      </c>
      <c r="K16" s="393">
        <v>243591220</v>
      </c>
    </row>
    <row r="17" spans="1:12" x14ac:dyDescent="0.35">
      <c r="A17" s="394" t="s">
        <v>90</v>
      </c>
      <c r="B17" s="388">
        <v>18679</v>
      </c>
      <c r="C17" s="388">
        <v>8799</v>
      </c>
      <c r="D17" s="388">
        <v>2417</v>
      </c>
      <c r="E17" s="388">
        <v>471839579</v>
      </c>
      <c r="F17" s="388">
        <v>377383962</v>
      </c>
      <c r="G17" s="388">
        <v>21154864</v>
      </c>
      <c r="H17" s="388">
        <v>76412</v>
      </c>
      <c r="I17" s="388">
        <v>655276554</v>
      </c>
      <c r="J17" s="388">
        <v>50699</v>
      </c>
      <c r="K17" s="395">
        <v>1233972390</v>
      </c>
    </row>
    <row r="18" spans="1:12" x14ac:dyDescent="0.35">
      <c r="A18" s="392" t="s">
        <v>291</v>
      </c>
      <c r="B18" s="387">
        <v>27718</v>
      </c>
      <c r="C18" s="387">
        <v>13299</v>
      </c>
      <c r="D18" s="387">
        <v>3341</v>
      </c>
      <c r="E18" s="387">
        <v>678109903</v>
      </c>
      <c r="F18" s="387">
        <v>549426488</v>
      </c>
      <c r="G18" s="387">
        <v>29285704</v>
      </c>
      <c r="H18" s="387">
        <v>266292</v>
      </c>
      <c r="I18" s="387">
        <v>1373931973</v>
      </c>
      <c r="J18" s="387">
        <v>136257</v>
      </c>
      <c r="K18" s="393">
        <v>2294477330</v>
      </c>
    </row>
    <row r="19" spans="1:12" x14ac:dyDescent="0.35">
      <c r="A19" s="394" t="s">
        <v>93</v>
      </c>
      <c r="B19" s="388">
        <v>11572</v>
      </c>
      <c r="C19" s="388">
        <v>5904</v>
      </c>
      <c r="D19" s="388">
        <v>1863</v>
      </c>
      <c r="E19" s="388">
        <v>173605527</v>
      </c>
      <c r="F19" s="388">
        <v>128339434</v>
      </c>
      <c r="G19" s="388">
        <v>10730634</v>
      </c>
      <c r="H19" s="388">
        <v>15187</v>
      </c>
      <c r="I19" s="388">
        <v>116527468</v>
      </c>
      <c r="J19" s="388">
        <v>18081</v>
      </c>
      <c r="K19" s="395">
        <v>303885850</v>
      </c>
    </row>
    <row r="20" spans="1:12" x14ac:dyDescent="0.35">
      <c r="A20" s="394" t="s">
        <v>95</v>
      </c>
      <c r="B20" s="388">
        <v>54340</v>
      </c>
      <c r="C20" s="388">
        <v>20964</v>
      </c>
      <c r="D20" s="388">
        <v>5650</v>
      </c>
      <c r="E20" s="388">
        <v>639790794</v>
      </c>
      <c r="F20" s="388">
        <v>419456659</v>
      </c>
      <c r="G20" s="388">
        <v>25768004</v>
      </c>
      <c r="H20" s="388">
        <v>61553</v>
      </c>
      <c r="I20" s="386">
        <v>402289279</v>
      </c>
      <c r="J20" s="386">
        <v>87963</v>
      </c>
      <c r="K20" s="396">
        <v>1103091804</v>
      </c>
      <c r="L20" s="38"/>
    </row>
    <row r="21" spans="1:12" x14ac:dyDescent="0.35">
      <c r="A21" s="394" t="s">
        <v>97</v>
      </c>
      <c r="B21" s="388">
        <v>8060</v>
      </c>
      <c r="C21" s="388">
        <v>4475</v>
      </c>
      <c r="D21" s="388">
        <v>1136</v>
      </c>
      <c r="E21" s="388">
        <v>173880580</v>
      </c>
      <c r="F21" s="388">
        <v>145010856</v>
      </c>
      <c r="G21" s="388">
        <v>7997180</v>
      </c>
      <c r="H21" s="388">
        <v>16011</v>
      </c>
      <c r="I21" s="388">
        <v>136835933</v>
      </c>
      <c r="J21" s="388">
        <v>16954</v>
      </c>
      <c r="K21" s="395">
        <v>349878354</v>
      </c>
    </row>
    <row r="22" spans="1:12" x14ac:dyDescent="0.35">
      <c r="A22" s="392" t="s">
        <v>292</v>
      </c>
      <c r="B22" s="387">
        <v>84111</v>
      </c>
      <c r="C22" s="387">
        <v>35656</v>
      </c>
      <c r="D22" s="387">
        <v>9357</v>
      </c>
      <c r="E22" s="387">
        <v>1122340679</v>
      </c>
      <c r="F22" s="387">
        <v>788866634</v>
      </c>
      <c r="G22" s="387">
        <v>48645700</v>
      </c>
      <c r="H22" s="387">
        <v>221301</v>
      </c>
      <c r="I22" s="387">
        <v>1084979986</v>
      </c>
      <c r="J22" s="387">
        <v>193967</v>
      </c>
      <c r="K22" s="393">
        <v>2447041979</v>
      </c>
      <c r="L22" s="38"/>
    </row>
    <row r="23" spans="1:12" x14ac:dyDescent="0.35">
      <c r="A23" s="392" t="s">
        <v>302</v>
      </c>
      <c r="B23" s="387">
        <v>3388</v>
      </c>
      <c r="C23" s="387">
        <v>1879</v>
      </c>
      <c r="D23" s="387">
        <v>311</v>
      </c>
      <c r="E23" s="387">
        <v>101094695</v>
      </c>
      <c r="F23" s="387">
        <v>90617311</v>
      </c>
      <c r="G23" s="387">
        <v>4330829</v>
      </c>
      <c r="H23" s="387">
        <v>44305</v>
      </c>
      <c r="I23" s="387">
        <v>211279539</v>
      </c>
      <c r="J23" s="387">
        <v>17701</v>
      </c>
      <c r="K23" s="393">
        <v>359522663</v>
      </c>
    </row>
    <row r="24" spans="1:12" x14ac:dyDescent="0.35">
      <c r="A24" s="392" t="s">
        <v>293</v>
      </c>
      <c r="B24" s="387">
        <v>2173</v>
      </c>
      <c r="C24" s="387">
        <v>997</v>
      </c>
      <c r="D24" s="387">
        <v>205</v>
      </c>
      <c r="E24" s="387">
        <v>46035922</v>
      </c>
      <c r="F24" s="387">
        <v>35992335</v>
      </c>
      <c r="G24" s="387">
        <v>1353061</v>
      </c>
      <c r="H24" s="387">
        <v>10028</v>
      </c>
      <c r="I24" s="387">
        <v>44930296</v>
      </c>
      <c r="J24" s="387">
        <v>5970</v>
      </c>
      <c r="K24" s="393">
        <v>121313221</v>
      </c>
    </row>
    <row r="25" spans="1:12" x14ac:dyDescent="0.35">
      <c r="A25" s="392" t="s">
        <v>294</v>
      </c>
      <c r="B25" s="387">
        <v>12618</v>
      </c>
      <c r="C25" s="387">
        <v>8258</v>
      </c>
      <c r="D25" s="387">
        <v>1479</v>
      </c>
      <c r="E25" s="387">
        <v>353688410</v>
      </c>
      <c r="F25" s="387">
        <v>311048495</v>
      </c>
      <c r="G25" s="387">
        <v>12908214</v>
      </c>
      <c r="H25" s="387">
        <v>116658</v>
      </c>
      <c r="I25" s="387">
        <v>596361611</v>
      </c>
      <c r="J25" s="387">
        <v>59739</v>
      </c>
      <c r="K25" s="393">
        <v>1138566301</v>
      </c>
    </row>
    <row r="26" spans="1:12" x14ac:dyDescent="0.35">
      <c r="A26" s="392" t="s">
        <v>295</v>
      </c>
      <c r="B26" s="387">
        <v>2293</v>
      </c>
      <c r="C26" s="387">
        <v>1360</v>
      </c>
      <c r="D26" s="387">
        <v>223</v>
      </c>
      <c r="E26" s="387">
        <v>72300147</v>
      </c>
      <c r="F26" s="387">
        <v>58380829</v>
      </c>
      <c r="G26" s="387">
        <v>1208529</v>
      </c>
      <c r="H26" s="387">
        <v>18162</v>
      </c>
      <c r="I26" s="387">
        <v>88146271</v>
      </c>
      <c r="J26" s="387">
        <v>9276</v>
      </c>
      <c r="K26" s="393">
        <v>201208127</v>
      </c>
    </row>
    <row r="27" spans="1:12" x14ac:dyDescent="0.35">
      <c r="A27" s="392" t="s">
        <v>296</v>
      </c>
      <c r="B27" s="387">
        <v>9153</v>
      </c>
      <c r="C27" s="387">
        <v>6026</v>
      </c>
      <c r="D27" s="387">
        <v>750</v>
      </c>
      <c r="E27" s="387">
        <v>272968068</v>
      </c>
      <c r="F27" s="387">
        <v>234706712</v>
      </c>
      <c r="G27" s="387">
        <v>11132645</v>
      </c>
      <c r="H27" s="387">
        <v>46776</v>
      </c>
      <c r="I27" s="387">
        <v>293451373</v>
      </c>
      <c r="J27" s="387">
        <v>29911</v>
      </c>
      <c r="K27" s="393">
        <v>699656198</v>
      </c>
    </row>
    <row r="28" spans="1:12" x14ac:dyDescent="0.35">
      <c r="A28" s="394" t="s">
        <v>118</v>
      </c>
      <c r="B28" s="388">
        <v>2907</v>
      </c>
      <c r="C28" s="388">
        <v>2017</v>
      </c>
      <c r="D28" s="388">
        <v>323</v>
      </c>
      <c r="E28" s="388">
        <v>90978516</v>
      </c>
      <c r="F28" s="388">
        <v>82147648</v>
      </c>
      <c r="G28" s="388">
        <v>2337845</v>
      </c>
      <c r="H28" s="388">
        <v>13639</v>
      </c>
      <c r="I28" s="388">
        <v>114503373</v>
      </c>
      <c r="J28" s="388">
        <v>9401</v>
      </c>
      <c r="K28" s="395">
        <v>251712003</v>
      </c>
    </row>
    <row r="29" spans="1:12" x14ac:dyDescent="0.35">
      <c r="A29" s="392" t="s">
        <v>303</v>
      </c>
      <c r="B29" s="387">
        <v>11776</v>
      </c>
      <c r="C29" s="387">
        <v>7631</v>
      </c>
      <c r="D29" s="387">
        <v>1093</v>
      </c>
      <c r="E29" s="387">
        <v>384516216</v>
      </c>
      <c r="F29" s="387">
        <v>344432837</v>
      </c>
      <c r="G29" s="387">
        <v>9596493</v>
      </c>
      <c r="H29" s="387">
        <v>166659</v>
      </c>
      <c r="I29" s="387">
        <v>724761984</v>
      </c>
      <c r="J29" s="387">
        <v>70441</v>
      </c>
      <c r="K29" s="393">
        <v>1337770956</v>
      </c>
    </row>
    <row r="30" spans="1:12" ht="16" thickBot="1" x14ac:dyDescent="0.4">
      <c r="A30" s="397" t="s">
        <v>297</v>
      </c>
      <c r="B30" s="398">
        <v>2150</v>
      </c>
      <c r="C30" s="398">
        <v>1244</v>
      </c>
      <c r="D30" s="398">
        <v>132</v>
      </c>
      <c r="E30" s="398">
        <v>106326406</v>
      </c>
      <c r="F30" s="398">
        <v>94292926</v>
      </c>
      <c r="G30" s="398">
        <v>2662899</v>
      </c>
      <c r="H30" s="398">
        <v>59135</v>
      </c>
      <c r="I30" s="398">
        <v>254472228</v>
      </c>
      <c r="J30" s="398">
        <v>17499</v>
      </c>
      <c r="K30" s="399">
        <v>391462075</v>
      </c>
    </row>
    <row r="31" spans="1:12" ht="16" thickBot="1" x14ac:dyDescent="0.4">
      <c r="A31" s="9" t="s">
        <v>203</v>
      </c>
      <c r="B31" s="57">
        <f>SUM(B4:B30)-B4-B8-B17-B19-B20-B21-B28</f>
        <v>208765</v>
      </c>
      <c r="C31" s="57">
        <f t="shared" ref="C31:K31" si="0">SUM(C4:C30)-C4-C8-C17-C19-C20-C21-C28</f>
        <v>104963</v>
      </c>
      <c r="D31" s="57">
        <f t="shared" si="0"/>
        <v>22815</v>
      </c>
      <c r="E31" s="57">
        <f t="shared" si="0"/>
        <v>4657705325</v>
      </c>
      <c r="F31" s="57">
        <f t="shared" si="0"/>
        <v>3787001623</v>
      </c>
      <c r="G31" s="57">
        <f t="shared" si="0"/>
        <v>186659988</v>
      </c>
      <c r="H31" s="57">
        <f t="shared" si="0"/>
        <v>2275373</v>
      </c>
      <c r="I31" s="57">
        <f t="shared" si="0"/>
        <v>10683391880</v>
      </c>
      <c r="J31" s="57">
        <f t="shared" si="0"/>
        <v>1010006</v>
      </c>
      <c r="K31" s="57">
        <f t="shared" si="0"/>
        <v>16999652925</v>
      </c>
    </row>
    <row r="34" spans="1:11" ht="16" thickBot="1" x14ac:dyDescent="0.4">
      <c r="A34" s="254" t="s">
        <v>316</v>
      </c>
      <c r="B34" s="254"/>
      <c r="C34" s="254"/>
      <c r="D34" s="254"/>
      <c r="E34" s="254"/>
      <c r="F34" s="254"/>
      <c r="G34" s="254"/>
      <c r="H34" s="254"/>
      <c r="I34" s="254"/>
      <c r="J34" s="254"/>
      <c r="K34" s="254"/>
    </row>
    <row r="35" spans="1:11" ht="16" thickBot="1" x14ac:dyDescent="0.4">
      <c r="A35" s="26"/>
      <c r="B35" s="273" t="s">
        <v>199</v>
      </c>
      <c r="C35" s="283"/>
      <c r="D35" s="283"/>
      <c r="E35" s="283"/>
      <c r="F35" s="283"/>
      <c r="G35" s="274"/>
      <c r="H35" s="273" t="s">
        <v>200</v>
      </c>
      <c r="I35" s="283"/>
      <c r="J35" s="283"/>
      <c r="K35" s="274"/>
    </row>
    <row r="36" spans="1:11" ht="62.5" thickBot="1" x14ac:dyDescent="0.4">
      <c r="A36" s="112" t="s">
        <v>181</v>
      </c>
      <c r="B36" s="23" t="s">
        <v>11</v>
      </c>
      <c r="C36" s="164" t="s">
        <v>15</v>
      </c>
      <c r="D36" s="164" t="s">
        <v>16</v>
      </c>
      <c r="E36" s="23" t="s">
        <v>17</v>
      </c>
      <c r="F36" s="164" t="s">
        <v>18</v>
      </c>
      <c r="G36" s="164" t="s">
        <v>201</v>
      </c>
      <c r="H36" s="23" t="s">
        <v>20</v>
      </c>
      <c r="I36" s="23" t="s">
        <v>21</v>
      </c>
      <c r="J36" s="23" t="s">
        <v>202</v>
      </c>
      <c r="K36" s="23" t="s">
        <v>23</v>
      </c>
    </row>
    <row r="37" spans="1:11" x14ac:dyDescent="0.35">
      <c r="A37" s="209" t="s">
        <v>317</v>
      </c>
      <c r="B37" s="210">
        <v>3968</v>
      </c>
      <c r="C37" s="186">
        <v>1739</v>
      </c>
      <c r="D37" s="186">
        <v>695</v>
      </c>
      <c r="E37" s="186">
        <v>83762092</v>
      </c>
      <c r="F37" s="186">
        <v>63738636</v>
      </c>
      <c r="G37" s="186">
        <v>6512883</v>
      </c>
      <c r="H37" s="186">
        <v>119472</v>
      </c>
      <c r="I37" s="186">
        <v>457718067</v>
      </c>
      <c r="J37" s="186">
        <v>45621</v>
      </c>
      <c r="K37" s="187">
        <v>556325738</v>
      </c>
    </row>
    <row r="38" spans="1:11" x14ac:dyDescent="0.35">
      <c r="A38" s="206" t="s">
        <v>190</v>
      </c>
      <c r="B38" s="207">
        <v>6656</v>
      </c>
      <c r="C38" s="208">
        <v>3075</v>
      </c>
      <c r="D38" s="208">
        <v>1103</v>
      </c>
      <c r="E38" s="208">
        <v>163204507</v>
      </c>
      <c r="F38" s="208">
        <v>124733418</v>
      </c>
      <c r="G38" s="208">
        <v>10645172</v>
      </c>
      <c r="H38" s="208">
        <v>203843</v>
      </c>
      <c r="I38" s="208">
        <v>796659425</v>
      </c>
      <c r="J38" s="208">
        <v>69952</v>
      </c>
      <c r="K38" s="113">
        <v>1011179086</v>
      </c>
    </row>
    <row r="39" spans="1:11" x14ac:dyDescent="0.35">
      <c r="A39" s="211" t="s">
        <v>32</v>
      </c>
      <c r="B39" s="65">
        <v>206</v>
      </c>
      <c r="C39" s="106">
        <v>110</v>
      </c>
      <c r="D39" s="106">
        <v>20</v>
      </c>
      <c r="E39" s="106">
        <v>5452378</v>
      </c>
      <c r="F39" s="106">
        <v>4625403</v>
      </c>
      <c r="G39" s="106">
        <v>114420</v>
      </c>
      <c r="H39" s="106">
        <v>4797</v>
      </c>
      <c r="I39" s="106">
        <v>15998532</v>
      </c>
      <c r="J39" s="106">
        <v>1215</v>
      </c>
      <c r="K39" s="188">
        <v>21127703</v>
      </c>
    </row>
    <row r="40" spans="1:11" x14ac:dyDescent="0.35">
      <c r="A40" s="211" t="s">
        <v>191</v>
      </c>
      <c r="B40" s="65">
        <v>4551</v>
      </c>
      <c r="C40" s="106">
        <v>1943</v>
      </c>
      <c r="D40" s="106">
        <v>838</v>
      </c>
      <c r="E40" s="106">
        <v>80947269</v>
      </c>
      <c r="F40" s="106">
        <v>60290863</v>
      </c>
      <c r="G40" s="106">
        <v>7019501</v>
      </c>
      <c r="H40" s="106">
        <v>80692</v>
      </c>
      <c r="I40" s="106">
        <v>328970709</v>
      </c>
      <c r="J40" s="106">
        <v>33300</v>
      </c>
      <c r="K40" s="188">
        <v>443370251</v>
      </c>
    </row>
    <row r="41" spans="1:11" x14ac:dyDescent="0.35">
      <c r="A41" s="209" t="s">
        <v>318</v>
      </c>
      <c r="B41" s="210">
        <v>8203</v>
      </c>
      <c r="C41" s="186">
        <v>4028</v>
      </c>
      <c r="D41" s="186">
        <v>986</v>
      </c>
      <c r="E41" s="186">
        <v>227626627</v>
      </c>
      <c r="F41" s="186">
        <v>176922759</v>
      </c>
      <c r="G41" s="186">
        <v>17084857</v>
      </c>
      <c r="H41" s="186">
        <v>150611</v>
      </c>
      <c r="I41" s="186">
        <v>568523919</v>
      </c>
      <c r="J41" s="186">
        <v>60592</v>
      </c>
      <c r="K41" s="187">
        <v>853894771</v>
      </c>
    </row>
    <row r="42" spans="1:11" x14ac:dyDescent="0.35">
      <c r="A42" s="211" t="s">
        <v>192</v>
      </c>
      <c r="B42" s="83">
        <v>14777</v>
      </c>
      <c r="C42" s="106">
        <v>7543</v>
      </c>
      <c r="D42" s="106">
        <v>1724</v>
      </c>
      <c r="E42" s="106">
        <v>439005669</v>
      </c>
      <c r="F42" s="106">
        <v>344380066</v>
      </c>
      <c r="G42" s="106">
        <v>27812831</v>
      </c>
      <c r="H42" s="106">
        <v>402623</v>
      </c>
      <c r="I42" s="106">
        <v>1546189707</v>
      </c>
      <c r="J42" s="106">
        <v>139351</v>
      </c>
      <c r="K42" s="188">
        <v>2184614250</v>
      </c>
    </row>
    <row r="43" spans="1:11" x14ac:dyDescent="0.35">
      <c r="A43" s="211" t="s">
        <v>319</v>
      </c>
      <c r="B43" s="83">
        <v>1112</v>
      </c>
      <c r="C43" s="106">
        <v>681</v>
      </c>
      <c r="D43" s="106">
        <v>108</v>
      </c>
      <c r="E43" s="106">
        <v>45436826</v>
      </c>
      <c r="F43" s="106">
        <v>37113015</v>
      </c>
      <c r="G43" s="106">
        <v>1843773</v>
      </c>
      <c r="H43" s="106">
        <v>39443</v>
      </c>
      <c r="I43" s="106">
        <v>165849338</v>
      </c>
      <c r="J43" s="106">
        <v>12892</v>
      </c>
      <c r="K43" s="188">
        <v>216638935</v>
      </c>
    </row>
    <row r="44" spans="1:11" x14ac:dyDescent="0.35">
      <c r="A44" s="211" t="s">
        <v>193</v>
      </c>
      <c r="B44" s="65">
        <v>5885</v>
      </c>
      <c r="C44" s="106">
        <v>3735</v>
      </c>
      <c r="D44" s="106">
        <v>742</v>
      </c>
      <c r="E44" s="106">
        <v>220226492</v>
      </c>
      <c r="F44" s="106">
        <v>191414408</v>
      </c>
      <c r="G44" s="106">
        <v>13847000</v>
      </c>
      <c r="H44" s="106">
        <v>173885</v>
      </c>
      <c r="I44" s="106">
        <v>843609945</v>
      </c>
      <c r="J44" s="106">
        <v>61778</v>
      </c>
      <c r="K44" s="188">
        <v>1204802381</v>
      </c>
    </row>
    <row r="45" spans="1:11" x14ac:dyDescent="0.35">
      <c r="A45" s="211" t="s">
        <v>320</v>
      </c>
      <c r="B45" s="83">
        <v>1705</v>
      </c>
      <c r="C45" s="106">
        <v>907</v>
      </c>
      <c r="D45" s="106">
        <v>160</v>
      </c>
      <c r="E45" s="106">
        <v>49703478</v>
      </c>
      <c r="F45" s="106">
        <v>41085844</v>
      </c>
      <c r="G45" s="106">
        <v>1947926</v>
      </c>
      <c r="H45" s="106">
        <v>37506</v>
      </c>
      <c r="I45" s="106">
        <v>165458401</v>
      </c>
      <c r="J45" s="106">
        <v>13808</v>
      </c>
      <c r="K45" s="188">
        <v>270371427</v>
      </c>
    </row>
    <row r="46" spans="1:11" x14ac:dyDescent="0.35">
      <c r="A46" s="211" t="s">
        <v>321</v>
      </c>
      <c r="B46" s="65">
        <v>8184</v>
      </c>
      <c r="C46" s="106">
        <v>4723</v>
      </c>
      <c r="D46" s="106">
        <v>1016</v>
      </c>
      <c r="E46" s="106">
        <v>243327150</v>
      </c>
      <c r="F46" s="106">
        <v>190595245</v>
      </c>
      <c r="G46" s="106">
        <v>14920916</v>
      </c>
      <c r="H46" s="106">
        <v>177558</v>
      </c>
      <c r="I46" s="106">
        <v>861077051</v>
      </c>
      <c r="J46" s="106">
        <v>63360</v>
      </c>
      <c r="K46" s="188">
        <v>1280877558</v>
      </c>
    </row>
    <row r="47" spans="1:11" x14ac:dyDescent="0.35">
      <c r="A47" s="211" t="s">
        <v>322</v>
      </c>
      <c r="B47" s="83">
        <v>2817</v>
      </c>
      <c r="C47" s="106">
        <v>1726</v>
      </c>
      <c r="D47" s="106">
        <v>419</v>
      </c>
      <c r="E47" s="106">
        <v>106455220</v>
      </c>
      <c r="F47" s="106">
        <v>86882746</v>
      </c>
      <c r="G47" s="106">
        <v>9558986</v>
      </c>
      <c r="H47" s="106">
        <v>57551</v>
      </c>
      <c r="I47" s="106">
        <v>316679224</v>
      </c>
      <c r="J47" s="106">
        <v>21387</v>
      </c>
      <c r="K47" s="188">
        <v>476415011</v>
      </c>
    </row>
    <row r="48" spans="1:11" x14ac:dyDescent="0.35">
      <c r="A48" s="211" t="s">
        <v>194</v>
      </c>
      <c r="B48" s="65">
        <v>8362</v>
      </c>
      <c r="C48" s="106">
        <v>4399</v>
      </c>
      <c r="D48" s="106">
        <v>1003</v>
      </c>
      <c r="E48" s="106">
        <v>214662732</v>
      </c>
      <c r="F48" s="106">
        <v>163526747</v>
      </c>
      <c r="G48" s="106">
        <v>14158038</v>
      </c>
      <c r="H48" s="106">
        <v>166548</v>
      </c>
      <c r="I48" s="106">
        <v>793196775</v>
      </c>
      <c r="J48" s="106">
        <v>59464</v>
      </c>
      <c r="K48" s="188">
        <v>1017097890</v>
      </c>
    </row>
    <row r="49" spans="1:11" x14ac:dyDescent="0.35">
      <c r="A49" s="211" t="s">
        <v>323</v>
      </c>
      <c r="B49" s="65">
        <v>2702</v>
      </c>
      <c r="C49" s="106">
        <v>1672</v>
      </c>
      <c r="D49" s="106">
        <v>369</v>
      </c>
      <c r="E49" s="106">
        <v>72081428</v>
      </c>
      <c r="F49" s="106">
        <v>57588265</v>
      </c>
      <c r="G49" s="106">
        <v>4130249</v>
      </c>
      <c r="H49" s="106">
        <v>37770</v>
      </c>
      <c r="I49" s="106">
        <v>186257934</v>
      </c>
      <c r="J49" s="106">
        <v>13601</v>
      </c>
      <c r="K49" s="188">
        <v>247677552</v>
      </c>
    </row>
    <row r="50" spans="1:11" x14ac:dyDescent="0.35">
      <c r="A50" s="209" t="s">
        <v>325</v>
      </c>
      <c r="B50" s="210">
        <v>20544</v>
      </c>
      <c r="C50" s="186">
        <v>9861</v>
      </c>
      <c r="D50" s="186">
        <v>2823</v>
      </c>
      <c r="E50" s="186">
        <v>501050684</v>
      </c>
      <c r="F50" s="186">
        <v>376211566</v>
      </c>
      <c r="G50" s="186">
        <v>26371037</v>
      </c>
      <c r="H50" s="186">
        <v>222448</v>
      </c>
      <c r="I50" s="186">
        <v>1037376908</v>
      </c>
      <c r="J50" s="186">
        <v>112051</v>
      </c>
      <c r="K50" s="187">
        <v>1758903692</v>
      </c>
    </row>
    <row r="51" spans="1:11" x14ac:dyDescent="0.35">
      <c r="A51" s="211" t="s">
        <v>324</v>
      </c>
      <c r="B51" s="65">
        <v>29524</v>
      </c>
      <c r="C51" s="106">
        <v>14506</v>
      </c>
      <c r="D51" s="106">
        <v>3825</v>
      </c>
      <c r="E51" s="106">
        <v>718079578</v>
      </c>
      <c r="F51" s="106">
        <v>539477253</v>
      </c>
      <c r="G51" s="106">
        <v>34610423</v>
      </c>
      <c r="H51" s="106">
        <v>283262</v>
      </c>
      <c r="I51" s="106">
        <v>1378375302</v>
      </c>
      <c r="J51" s="106">
        <v>145957</v>
      </c>
      <c r="K51" s="188">
        <v>2418724246</v>
      </c>
    </row>
    <row r="52" spans="1:11" x14ac:dyDescent="0.35">
      <c r="A52" s="209" t="s">
        <v>329</v>
      </c>
      <c r="B52" s="210">
        <v>12519</v>
      </c>
      <c r="C52" s="186">
        <v>6255</v>
      </c>
      <c r="D52" s="186">
        <v>2483</v>
      </c>
      <c r="E52" s="186">
        <v>183043448</v>
      </c>
      <c r="F52" s="186">
        <v>132949275</v>
      </c>
      <c r="G52" s="186">
        <v>13291893</v>
      </c>
      <c r="H52" s="186">
        <v>31585</v>
      </c>
      <c r="I52" s="186">
        <v>162542243</v>
      </c>
      <c r="J52" s="186">
        <v>27890</v>
      </c>
      <c r="K52" s="187">
        <v>379849323</v>
      </c>
    </row>
    <row r="53" spans="1:11" x14ac:dyDescent="0.35">
      <c r="A53" s="209" t="s">
        <v>327</v>
      </c>
      <c r="B53" s="210">
        <v>55930</v>
      </c>
      <c r="C53" s="186">
        <v>21190</v>
      </c>
      <c r="D53" s="186">
        <v>7510</v>
      </c>
      <c r="E53" s="186">
        <v>668441889</v>
      </c>
      <c r="F53" s="186">
        <v>424975132</v>
      </c>
      <c r="G53" s="186">
        <v>37606768</v>
      </c>
      <c r="H53" s="186">
        <v>127258</v>
      </c>
      <c r="I53" s="186">
        <v>590220210</v>
      </c>
      <c r="J53" s="186">
        <v>126446</v>
      </c>
      <c r="K53" s="187">
        <v>1371056261</v>
      </c>
    </row>
    <row r="54" spans="1:11" x14ac:dyDescent="0.35">
      <c r="A54" s="209" t="s">
        <v>328</v>
      </c>
      <c r="B54" s="210">
        <v>8804</v>
      </c>
      <c r="C54" s="186">
        <v>4697</v>
      </c>
      <c r="D54" s="186">
        <v>1502</v>
      </c>
      <c r="E54" s="186">
        <v>190794671</v>
      </c>
      <c r="F54" s="186">
        <v>138244931</v>
      </c>
      <c r="G54" s="186">
        <v>13056649</v>
      </c>
      <c r="H54" s="186">
        <v>40580</v>
      </c>
      <c r="I54" s="186">
        <v>208428025</v>
      </c>
      <c r="J54" s="186">
        <v>28993</v>
      </c>
      <c r="K54" s="187">
        <v>472347806</v>
      </c>
    </row>
    <row r="55" spans="1:11" x14ac:dyDescent="0.35">
      <c r="A55" s="211" t="s">
        <v>326</v>
      </c>
      <c r="B55" s="65">
        <v>84520</v>
      </c>
      <c r="C55" s="106">
        <v>36007</v>
      </c>
      <c r="D55" s="106">
        <v>12350</v>
      </c>
      <c r="E55" s="106">
        <v>1159339186</v>
      </c>
      <c r="F55" s="106">
        <v>778298196</v>
      </c>
      <c r="G55" s="106">
        <v>69732379</v>
      </c>
      <c r="H55" s="106">
        <v>225007</v>
      </c>
      <c r="I55" s="106">
        <v>1091020619</v>
      </c>
      <c r="J55" s="106">
        <v>202699</v>
      </c>
      <c r="K55" s="188">
        <v>2539152858</v>
      </c>
    </row>
    <row r="56" spans="1:11" x14ac:dyDescent="0.35">
      <c r="A56" s="211" t="s">
        <v>195</v>
      </c>
      <c r="B56" s="65">
        <v>3469</v>
      </c>
      <c r="C56" s="106">
        <v>1961</v>
      </c>
      <c r="D56" s="106">
        <v>422</v>
      </c>
      <c r="E56" s="106">
        <v>102665180</v>
      </c>
      <c r="F56" s="106">
        <v>79193516</v>
      </c>
      <c r="G56" s="106">
        <v>4730538</v>
      </c>
      <c r="H56" s="106">
        <v>47498</v>
      </c>
      <c r="I56" s="106">
        <v>214038332</v>
      </c>
      <c r="J56" s="106">
        <v>18868</v>
      </c>
      <c r="K56" s="188">
        <v>375076330</v>
      </c>
    </row>
    <row r="57" spans="1:11" x14ac:dyDescent="0.35">
      <c r="A57" s="211" t="s">
        <v>330</v>
      </c>
      <c r="B57" s="83">
        <v>2431</v>
      </c>
      <c r="C57" s="106">
        <v>1098</v>
      </c>
      <c r="D57" s="106">
        <v>237</v>
      </c>
      <c r="E57" s="106">
        <v>45796879</v>
      </c>
      <c r="F57" s="106">
        <v>33427617</v>
      </c>
      <c r="G57" s="106">
        <v>1381717</v>
      </c>
      <c r="H57" s="106">
        <v>10696</v>
      </c>
      <c r="I57" s="106">
        <v>52130845</v>
      </c>
      <c r="J57" s="106">
        <v>6449</v>
      </c>
      <c r="K57" s="188">
        <v>118301083</v>
      </c>
    </row>
    <row r="58" spans="1:11" x14ac:dyDescent="0.35">
      <c r="A58" s="211" t="s">
        <v>331</v>
      </c>
      <c r="B58" s="65">
        <v>12939</v>
      </c>
      <c r="C58" s="106">
        <v>8402</v>
      </c>
      <c r="D58" s="106">
        <v>2363</v>
      </c>
      <c r="E58" s="106">
        <v>362520237</v>
      </c>
      <c r="F58" s="106">
        <v>291287076</v>
      </c>
      <c r="G58" s="106">
        <v>26913168</v>
      </c>
      <c r="H58" s="106">
        <v>122539</v>
      </c>
      <c r="I58" s="106">
        <v>605563169</v>
      </c>
      <c r="J58" s="106">
        <v>63918</v>
      </c>
      <c r="K58" s="188">
        <v>1209869515</v>
      </c>
    </row>
    <row r="59" spans="1:11" x14ac:dyDescent="0.35">
      <c r="A59" s="211" t="s">
        <v>332</v>
      </c>
      <c r="B59" s="65">
        <v>2420</v>
      </c>
      <c r="C59" s="106">
        <v>1434</v>
      </c>
      <c r="D59" s="106">
        <v>280</v>
      </c>
      <c r="E59" s="106">
        <v>79475996</v>
      </c>
      <c r="F59" s="106">
        <v>64233632</v>
      </c>
      <c r="G59" s="106">
        <v>3516381</v>
      </c>
      <c r="H59" s="106">
        <v>18568</v>
      </c>
      <c r="I59" s="106">
        <v>88345847</v>
      </c>
      <c r="J59" s="106">
        <v>9656</v>
      </c>
      <c r="K59" s="188">
        <v>227455158</v>
      </c>
    </row>
    <row r="60" spans="1:11" x14ac:dyDescent="0.35">
      <c r="A60" s="211" t="s">
        <v>333</v>
      </c>
      <c r="B60" s="83">
        <v>9523</v>
      </c>
      <c r="C60" s="106">
        <v>6319</v>
      </c>
      <c r="D60" s="106">
        <v>1101</v>
      </c>
      <c r="E60" s="106">
        <v>280687994</v>
      </c>
      <c r="F60" s="106">
        <v>216641970</v>
      </c>
      <c r="G60" s="106">
        <v>16080704</v>
      </c>
      <c r="H60" s="106">
        <v>49274</v>
      </c>
      <c r="I60" s="106">
        <v>285002527</v>
      </c>
      <c r="J60" s="106">
        <v>30876</v>
      </c>
      <c r="K60" s="188">
        <v>726678932</v>
      </c>
    </row>
    <row r="61" spans="1:11" x14ac:dyDescent="0.35">
      <c r="A61" s="209" t="s">
        <v>334</v>
      </c>
      <c r="B61" s="212">
        <v>3183</v>
      </c>
      <c r="C61" s="186">
        <v>2115</v>
      </c>
      <c r="D61" s="186">
        <v>383</v>
      </c>
      <c r="E61" s="186">
        <v>100257351</v>
      </c>
      <c r="F61" s="186">
        <v>83863266</v>
      </c>
      <c r="G61" s="186">
        <v>4230506</v>
      </c>
      <c r="H61" s="186">
        <v>43970</v>
      </c>
      <c r="I61" s="186">
        <v>186768051</v>
      </c>
      <c r="J61" s="186">
        <v>19106</v>
      </c>
      <c r="K61" s="187">
        <v>356235325</v>
      </c>
    </row>
    <row r="62" spans="1:11" x14ac:dyDescent="0.35">
      <c r="A62" s="211" t="s">
        <v>196</v>
      </c>
      <c r="B62" s="83">
        <v>12339</v>
      </c>
      <c r="C62" s="106">
        <v>7994</v>
      </c>
      <c r="D62" s="106">
        <v>1602</v>
      </c>
      <c r="E62" s="106">
        <v>404626051</v>
      </c>
      <c r="F62" s="106">
        <v>336853882</v>
      </c>
      <c r="G62" s="106">
        <v>24281368</v>
      </c>
      <c r="H62" s="106">
        <v>175633</v>
      </c>
      <c r="I62" s="106">
        <v>737988412</v>
      </c>
      <c r="J62" s="106">
        <v>73368</v>
      </c>
      <c r="K62" s="188">
        <v>1410536426</v>
      </c>
    </row>
    <row r="63" spans="1:11" ht="16" thickBot="1" x14ac:dyDescent="0.4">
      <c r="A63" s="213" t="s">
        <v>335</v>
      </c>
      <c r="B63" s="72">
        <v>2260</v>
      </c>
      <c r="C63" s="111">
        <v>1286</v>
      </c>
      <c r="D63" s="111">
        <v>203</v>
      </c>
      <c r="E63" s="111">
        <v>107559557</v>
      </c>
      <c r="F63" s="111">
        <v>83497210</v>
      </c>
      <c r="G63" s="111">
        <v>5271752</v>
      </c>
      <c r="H63" s="111">
        <v>58108</v>
      </c>
      <c r="I63" s="111">
        <v>256226652</v>
      </c>
      <c r="J63" s="111">
        <v>18591</v>
      </c>
      <c r="K63" s="189">
        <v>436598199</v>
      </c>
    </row>
    <row r="64" spans="1:11" ht="16" thickBot="1" x14ac:dyDescent="0.4">
      <c r="A64" s="9" t="s">
        <v>203</v>
      </c>
      <c r="B64" s="57">
        <f t="shared" ref="B64:K64" si="1">SUM(B37:B63)-B37-B41-B50-B53-B54-B52-B61</f>
        <v>216382</v>
      </c>
      <c r="C64" s="51">
        <f t="shared" si="1"/>
        <v>109521</v>
      </c>
      <c r="D64" s="214">
        <f t="shared" si="1"/>
        <v>29885</v>
      </c>
      <c r="E64" s="51">
        <f t="shared" si="1"/>
        <v>4901253807</v>
      </c>
      <c r="F64" s="214">
        <f t="shared" si="1"/>
        <v>3725146372</v>
      </c>
      <c r="G64" s="51">
        <f t="shared" si="1"/>
        <v>292517242</v>
      </c>
      <c r="H64" s="214">
        <f t="shared" si="1"/>
        <v>2372801</v>
      </c>
      <c r="I64" s="51">
        <f t="shared" si="1"/>
        <v>10728638746</v>
      </c>
      <c r="J64" s="214">
        <f t="shared" si="1"/>
        <v>1060490</v>
      </c>
      <c r="K64" s="51">
        <f t="shared" si="1"/>
        <v>17836564791</v>
      </c>
    </row>
    <row r="67" spans="1:11" ht="16" thickBot="1" x14ac:dyDescent="0.4">
      <c r="A67" s="254" t="s">
        <v>336</v>
      </c>
      <c r="B67" s="254"/>
      <c r="C67" s="254"/>
      <c r="D67" s="254"/>
      <c r="E67" s="254"/>
      <c r="F67" s="254"/>
      <c r="G67" s="254"/>
      <c r="H67" s="254"/>
      <c r="I67" s="254"/>
      <c r="J67" s="254"/>
      <c r="K67" s="254"/>
    </row>
    <row r="68" spans="1:11" ht="16" thickBot="1" x14ac:dyDescent="0.4">
      <c r="A68" s="26"/>
      <c r="B68" s="273" t="s">
        <v>199</v>
      </c>
      <c r="C68" s="283"/>
      <c r="D68" s="283"/>
      <c r="E68" s="283"/>
      <c r="F68" s="283"/>
      <c r="G68" s="274"/>
      <c r="H68" s="273" t="s">
        <v>200</v>
      </c>
      <c r="I68" s="283"/>
      <c r="J68" s="283"/>
      <c r="K68" s="274"/>
    </row>
    <row r="69" spans="1:11" x14ac:dyDescent="0.35">
      <c r="A69" s="255" t="s">
        <v>181</v>
      </c>
      <c r="B69" s="255" t="s">
        <v>11</v>
      </c>
      <c r="C69" s="287" t="s">
        <v>15</v>
      </c>
      <c r="D69" s="287" t="s">
        <v>16</v>
      </c>
      <c r="E69" s="255" t="s">
        <v>17</v>
      </c>
      <c r="F69" s="287" t="s">
        <v>18</v>
      </c>
      <c r="G69" s="287" t="s">
        <v>201</v>
      </c>
      <c r="H69" s="255" t="s">
        <v>20</v>
      </c>
      <c r="I69" s="255" t="s">
        <v>21</v>
      </c>
      <c r="J69" s="255" t="s">
        <v>202</v>
      </c>
      <c r="K69" s="255" t="s">
        <v>23</v>
      </c>
    </row>
    <row r="70" spans="1:11" ht="16" thickBot="1" x14ac:dyDescent="0.4">
      <c r="A70" s="286"/>
      <c r="B70" s="286"/>
      <c r="C70" s="288"/>
      <c r="D70" s="288"/>
      <c r="E70" s="286"/>
      <c r="F70" s="288"/>
      <c r="G70" s="288"/>
      <c r="H70" s="286"/>
      <c r="I70" s="286"/>
      <c r="J70" s="286"/>
      <c r="K70" s="286"/>
    </row>
    <row r="71" spans="1:11" ht="16" thickBot="1" x14ac:dyDescent="0.4">
      <c r="A71" s="217" t="s">
        <v>317</v>
      </c>
      <c r="B71" s="218">
        <v>4025</v>
      </c>
      <c r="C71" s="218">
        <v>2056</v>
      </c>
      <c r="D71" s="219">
        <v>620</v>
      </c>
      <c r="E71" s="218">
        <v>91895930</v>
      </c>
      <c r="F71" s="218">
        <v>73249012</v>
      </c>
      <c r="G71" s="218">
        <v>5842536</v>
      </c>
      <c r="H71" s="218">
        <v>111100</v>
      </c>
      <c r="I71" s="218">
        <v>421303750</v>
      </c>
      <c r="J71" s="218">
        <v>43077</v>
      </c>
      <c r="K71" s="218">
        <v>506978046</v>
      </c>
    </row>
    <row r="72" spans="1:11" ht="16" thickBot="1" x14ac:dyDescent="0.4">
      <c r="A72" s="215" t="s">
        <v>190</v>
      </c>
      <c r="B72" s="216">
        <v>6959</v>
      </c>
      <c r="C72" s="216">
        <v>3611</v>
      </c>
      <c r="D72" s="216">
        <v>1030</v>
      </c>
      <c r="E72" s="216">
        <v>174890032</v>
      </c>
      <c r="F72" s="216">
        <v>142097244</v>
      </c>
      <c r="G72" s="216">
        <v>14361482</v>
      </c>
      <c r="H72" s="216">
        <v>191772</v>
      </c>
      <c r="I72" s="216">
        <v>738933313</v>
      </c>
      <c r="J72" s="216">
        <v>68534</v>
      </c>
      <c r="K72" s="216">
        <v>941143207</v>
      </c>
    </row>
    <row r="73" spans="1:11" ht="16" thickBot="1" x14ac:dyDescent="0.4">
      <c r="A73" s="215" t="s">
        <v>32</v>
      </c>
      <c r="B73" s="220">
        <v>285</v>
      </c>
      <c r="C73" s="220">
        <v>164</v>
      </c>
      <c r="D73" s="220">
        <v>12</v>
      </c>
      <c r="E73" s="216">
        <v>3745191</v>
      </c>
      <c r="F73" s="216">
        <v>2746805</v>
      </c>
      <c r="G73" s="216">
        <v>477845</v>
      </c>
      <c r="H73" s="216">
        <v>4524</v>
      </c>
      <c r="I73" s="216">
        <v>16904131</v>
      </c>
      <c r="J73" s="216">
        <v>1274</v>
      </c>
      <c r="K73" s="216">
        <v>17966351</v>
      </c>
    </row>
    <row r="74" spans="1:11" ht="16" thickBot="1" x14ac:dyDescent="0.4">
      <c r="A74" s="215" t="s">
        <v>191</v>
      </c>
      <c r="B74" s="216">
        <v>4503</v>
      </c>
      <c r="C74" s="216">
        <v>1847</v>
      </c>
      <c r="D74" s="220">
        <v>382</v>
      </c>
      <c r="E74" s="216">
        <v>85781982</v>
      </c>
      <c r="F74" s="216">
        <v>64338317</v>
      </c>
      <c r="G74" s="216">
        <v>4277601</v>
      </c>
      <c r="H74" s="216">
        <v>82083</v>
      </c>
      <c r="I74" s="216">
        <v>328527324</v>
      </c>
      <c r="J74" s="216">
        <v>35024</v>
      </c>
      <c r="K74" s="216">
        <v>462122810</v>
      </c>
    </row>
    <row r="75" spans="1:11" ht="16" thickBot="1" x14ac:dyDescent="0.4">
      <c r="A75" s="217" t="s">
        <v>318</v>
      </c>
      <c r="B75" s="218">
        <v>8548</v>
      </c>
      <c r="C75" s="218">
        <v>4408</v>
      </c>
      <c r="D75" s="219">
        <v>954</v>
      </c>
      <c r="E75" s="218">
        <v>215219031</v>
      </c>
      <c r="F75" s="218">
        <v>170025255</v>
      </c>
      <c r="G75" s="218">
        <v>22491628</v>
      </c>
      <c r="H75" s="218">
        <v>145182</v>
      </c>
      <c r="I75" s="218">
        <v>570958455</v>
      </c>
      <c r="J75" s="218">
        <v>59815</v>
      </c>
      <c r="K75" s="218">
        <v>856486643</v>
      </c>
    </row>
    <row r="76" spans="1:11" ht="16" thickBot="1" x14ac:dyDescent="0.4">
      <c r="A76" s="215" t="s">
        <v>192</v>
      </c>
      <c r="B76" s="216">
        <v>15725</v>
      </c>
      <c r="C76" s="216">
        <v>8589</v>
      </c>
      <c r="D76" s="216">
        <v>1710</v>
      </c>
      <c r="E76" s="216">
        <v>463242013</v>
      </c>
      <c r="F76" s="216">
        <v>373686792</v>
      </c>
      <c r="G76" s="216">
        <v>44897508</v>
      </c>
      <c r="H76" s="216">
        <v>388363</v>
      </c>
      <c r="I76" s="216">
        <v>1512133961</v>
      </c>
      <c r="J76" s="216">
        <v>138656</v>
      </c>
      <c r="K76" s="216">
        <v>2168960765</v>
      </c>
    </row>
    <row r="77" spans="1:11" ht="16" thickBot="1" x14ac:dyDescent="0.4">
      <c r="A77" s="215" t="s">
        <v>319</v>
      </c>
      <c r="B77" s="216">
        <v>1018</v>
      </c>
      <c r="C77" s="220">
        <v>654</v>
      </c>
      <c r="D77" s="220">
        <v>113</v>
      </c>
      <c r="E77" s="216">
        <v>44844273</v>
      </c>
      <c r="F77" s="216">
        <v>41219207</v>
      </c>
      <c r="G77" s="216">
        <v>4384066</v>
      </c>
      <c r="H77" s="216">
        <v>35132</v>
      </c>
      <c r="I77" s="216">
        <v>140300394</v>
      </c>
      <c r="J77" s="216">
        <v>11647</v>
      </c>
      <c r="K77" s="216">
        <v>220048455</v>
      </c>
    </row>
    <row r="78" spans="1:11" ht="16" thickBot="1" x14ac:dyDescent="0.4">
      <c r="A78" s="215" t="s">
        <v>193</v>
      </c>
      <c r="B78" s="216">
        <v>7860</v>
      </c>
      <c r="C78" s="216">
        <v>5095</v>
      </c>
      <c r="D78" s="216">
        <v>2260</v>
      </c>
      <c r="E78" s="216">
        <v>278998831</v>
      </c>
      <c r="F78" s="216">
        <v>238617450</v>
      </c>
      <c r="G78" s="216">
        <v>62259716</v>
      </c>
      <c r="H78" s="216">
        <v>165601</v>
      </c>
      <c r="I78" s="216">
        <v>829619090</v>
      </c>
      <c r="J78" s="216">
        <v>64783</v>
      </c>
      <c r="K78" s="216">
        <v>1204059334</v>
      </c>
    </row>
    <row r="79" spans="1:11" ht="16" thickBot="1" x14ac:dyDescent="0.4">
      <c r="A79" s="215" t="s">
        <v>320</v>
      </c>
      <c r="B79" s="216">
        <v>2004</v>
      </c>
      <c r="C79" s="216">
        <v>1120</v>
      </c>
      <c r="D79" s="220">
        <v>197</v>
      </c>
      <c r="E79" s="216">
        <v>63597680</v>
      </c>
      <c r="F79" s="216">
        <v>55721464</v>
      </c>
      <c r="G79" s="216">
        <v>4102671</v>
      </c>
      <c r="H79" s="216">
        <v>36547</v>
      </c>
      <c r="I79" s="216">
        <v>164646169</v>
      </c>
      <c r="J79" s="216">
        <v>14383</v>
      </c>
      <c r="K79" s="216">
        <v>262031731</v>
      </c>
    </row>
    <row r="80" spans="1:11" ht="16" thickBot="1" x14ac:dyDescent="0.4">
      <c r="A80" s="215" t="s">
        <v>321</v>
      </c>
      <c r="B80" s="216">
        <v>9183</v>
      </c>
      <c r="C80" s="216">
        <v>5477</v>
      </c>
      <c r="D80" s="220">
        <v>899</v>
      </c>
      <c r="E80" s="216">
        <v>266203602</v>
      </c>
      <c r="F80" s="216">
        <v>218874893</v>
      </c>
      <c r="G80" s="216">
        <v>26665876</v>
      </c>
      <c r="H80" s="216">
        <v>171193</v>
      </c>
      <c r="I80" s="216">
        <v>814154007</v>
      </c>
      <c r="J80" s="216">
        <v>63064</v>
      </c>
      <c r="K80" s="216">
        <v>1268627875</v>
      </c>
    </row>
    <row r="81" spans="1:11" ht="16" thickBot="1" x14ac:dyDescent="0.4">
      <c r="A81" s="215" t="s">
        <v>322</v>
      </c>
      <c r="B81" s="216">
        <v>3219</v>
      </c>
      <c r="C81" s="216">
        <v>2144</v>
      </c>
      <c r="D81" s="220">
        <v>413</v>
      </c>
      <c r="E81" s="216">
        <v>123178238</v>
      </c>
      <c r="F81" s="216">
        <v>108208963</v>
      </c>
      <c r="G81" s="216">
        <v>9184845</v>
      </c>
      <c r="H81" s="216">
        <v>57911</v>
      </c>
      <c r="I81" s="216">
        <v>308554884</v>
      </c>
      <c r="J81" s="216">
        <v>22311</v>
      </c>
      <c r="K81" s="216">
        <v>495856827</v>
      </c>
    </row>
    <row r="82" spans="1:11" ht="16" thickBot="1" x14ac:dyDescent="0.4">
      <c r="A82" s="215" t="s">
        <v>194</v>
      </c>
      <c r="B82" s="216">
        <v>9259</v>
      </c>
      <c r="C82" s="216">
        <v>5342</v>
      </c>
      <c r="D82" s="220">
        <v>941</v>
      </c>
      <c r="E82" s="216">
        <v>246278530</v>
      </c>
      <c r="F82" s="216">
        <v>206835884</v>
      </c>
      <c r="G82" s="216">
        <v>22207390</v>
      </c>
      <c r="H82" s="216">
        <v>165056</v>
      </c>
      <c r="I82" s="216">
        <v>815772216</v>
      </c>
      <c r="J82" s="216">
        <v>60763</v>
      </c>
      <c r="K82" s="216">
        <v>1020169884</v>
      </c>
    </row>
    <row r="83" spans="1:11" ht="16" thickBot="1" x14ac:dyDescent="0.4">
      <c r="A83" s="215" t="s">
        <v>323</v>
      </c>
      <c r="B83" s="216">
        <v>3099</v>
      </c>
      <c r="C83" s="216">
        <v>2021</v>
      </c>
      <c r="D83" s="220">
        <v>421</v>
      </c>
      <c r="E83" s="216">
        <v>73276685</v>
      </c>
      <c r="F83" s="216">
        <v>61205689</v>
      </c>
      <c r="G83" s="216">
        <v>6225348</v>
      </c>
      <c r="H83" s="216">
        <v>37864</v>
      </c>
      <c r="I83" s="216">
        <v>183627979</v>
      </c>
      <c r="J83" s="216">
        <v>14142</v>
      </c>
      <c r="K83" s="216">
        <v>261102107</v>
      </c>
    </row>
    <row r="84" spans="1:11" ht="16" thickBot="1" x14ac:dyDescent="0.4">
      <c r="A84" s="217" t="s">
        <v>325</v>
      </c>
      <c r="B84" s="218">
        <v>22962</v>
      </c>
      <c r="C84" s="218">
        <v>11795</v>
      </c>
      <c r="D84" s="218">
        <v>2383</v>
      </c>
      <c r="E84" s="218">
        <v>540508835</v>
      </c>
      <c r="F84" s="218">
        <v>424345021</v>
      </c>
      <c r="G84" s="218">
        <v>44329903</v>
      </c>
      <c r="H84" s="218">
        <v>221989</v>
      </c>
      <c r="I84" s="218">
        <v>1007635513</v>
      </c>
      <c r="J84" s="218">
        <v>115796</v>
      </c>
      <c r="K84" s="218">
        <v>1796055795</v>
      </c>
    </row>
    <row r="85" spans="1:11" ht="16" thickBot="1" x14ac:dyDescent="0.4">
      <c r="A85" s="215" t="s">
        <v>324</v>
      </c>
      <c r="B85" s="216">
        <v>32772</v>
      </c>
      <c r="C85" s="216">
        <v>17342</v>
      </c>
      <c r="D85" s="216">
        <v>3732</v>
      </c>
      <c r="E85" s="216">
        <v>762933396</v>
      </c>
      <c r="F85" s="216">
        <v>610839541</v>
      </c>
      <c r="G85" s="216">
        <v>67371260</v>
      </c>
      <c r="H85" s="216">
        <v>281612</v>
      </c>
      <c r="I85" s="216">
        <v>1324164811</v>
      </c>
      <c r="J85" s="216">
        <v>150075</v>
      </c>
      <c r="K85" s="216">
        <v>2446625239</v>
      </c>
    </row>
    <row r="86" spans="1:11" ht="16" thickBot="1" x14ac:dyDescent="0.4">
      <c r="A86" s="217" t="s">
        <v>329</v>
      </c>
      <c r="B86" s="218">
        <v>12651</v>
      </c>
      <c r="C86" s="218">
        <v>7340</v>
      </c>
      <c r="D86" s="218">
        <v>2082</v>
      </c>
      <c r="E86" s="218">
        <v>189643777</v>
      </c>
      <c r="F86" s="218">
        <v>140279038</v>
      </c>
      <c r="G86" s="218">
        <v>15324493</v>
      </c>
      <c r="H86" s="218">
        <v>31449</v>
      </c>
      <c r="I86" s="218">
        <v>162205573</v>
      </c>
      <c r="J86" s="218">
        <v>29169</v>
      </c>
      <c r="K86" s="218">
        <v>390942474</v>
      </c>
    </row>
    <row r="87" spans="1:11" ht="16" thickBot="1" x14ac:dyDescent="0.4">
      <c r="A87" s="217" t="s">
        <v>327</v>
      </c>
      <c r="B87" s="218">
        <v>56931</v>
      </c>
      <c r="C87" s="218">
        <v>23939</v>
      </c>
      <c r="D87" s="218">
        <v>7611</v>
      </c>
      <c r="E87" s="218">
        <v>702342161</v>
      </c>
      <c r="F87" s="218">
        <v>478815588</v>
      </c>
      <c r="G87" s="218">
        <v>62592064</v>
      </c>
      <c r="H87" s="218">
        <v>131388</v>
      </c>
      <c r="I87" s="218">
        <v>600985823</v>
      </c>
      <c r="J87" s="218">
        <v>133657</v>
      </c>
      <c r="K87" s="218">
        <v>1438767032</v>
      </c>
    </row>
    <row r="88" spans="1:11" ht="16" thickBot="1" x14ac:dyDescent="0.4">
      <c r="A88" s="217" t="s">
        <v>328</v>
      </c>
      <c r="B88" s="218">
        <v>9277</v>
      </c>
      <c r="C88" s="218">
        <v>5162</v>
      </c>
      <c r="D88" s="218">
        <v>1389</v>
      </c>
      <c r="E88" s="218">
        <v>204511204</v>
      </c>
      <c r="F88" s="218">
        <v>167851949</v>
      </c>
      <c r="G88" s="218">
        <v>16396323</v>
      </c>
      <c r="H88" s="218">
        <v>38390</v>
      </c>
      <c r="I88" s="218">
        <v>202327437</v>
      </c>
      <c r="J88" s="218">
        <v>29435</v>
      </c>
      <c r="K88" s="218">
        <v>473819941</v>
      </c>
    </row>
    <row r="89" spans="1:11" ht="16" thickBot="1" x14ac:dyDescent="0.4">
      <c r="A89" s="215" t="s">
        <v>326</v>
      </c>
      <c r="B89" s="216">
        <v>86062</v>
      </c>
      <c r="C89" s="216">
        <v>40408</v>
      </c>
      <c r="D89" s="216">
        <v>12372</v>
      </c>
      <c r="E89" s="216">
        <v>1222342809</v>
      </c>
      <c r="F89" s="216">
        <v>884855734</v>
      </c>
      <c r="G89" s="216">
        <v>111966568</v>
      </c>
      <c r="H89" s="216">
        <v>227639</v>
      </c>
      <c r="I89" s="216">
        <v>1092964176</v>
      </c>
      <c r="J89" s="216">
        <v>212917</v>
      </c>
      <c r="K89" s="216">
        <v>2636908342</v>
      </c>
    </row>
    <row r="90" spans="1:11" ht="16" thickBot="1" x14ac:dyDescent="0.4">
      <c r="A90" s="215" t="s">
        <v>195</v>
      </c>
      <c r="B90" s="216">
        <v>3871</v>
      </c>
      <c r="C90" s="216">
        <v>2328</v>
      </c>
      <c r="D90" s="220">
        <v>407</v>
      </c>
      <c r="E90" s="216">
        <v>107482073</v>
      </c>
      <c r="F90" s="216">
        <v>92848330</v>
      </c>
      <c r="G90" s="216">
        <v>9290152</v>
      </c>
      <c r="H90" s="216">
        <v>47391</v>
      </c>
      <c r="I90" s="216">
        <v>208166276</v>
      </c>
      <c r="J90" s="216">
        <v>19322</v>
      </c>
      <c r="K90" s="216">
        <v>377340418</v>
      </c>
    </row>
    <row r="91" spans="1:11" ht="16" thickBot="1" x14ac:dyDescent="0.4">
      <c r="A91" s="215" t="s">
        <v>330</v>
      </c>
      <c r="B91" s="216">
        <v>2512</v>
      </c>
      <c r="C91" s="216">
        <v>1254</v>
      </c>
      <c r="D91" s="220">
        <v>268</v>
      </c>
      <c r="E91" s="216">
        <v>49921809</v>
      </c>
      <c r="F91" s="216">
        <v>39885598</v>
      </c>
      <c r="G91" s="216">
        <v>4652016</v>
      </c>
      <c r="H91" s="216">
        <v>10579</v>
      </c>
      <c r="I91" s="216">
        <v>49126955</v>
      </c>
      <c r="J91" s="216">
        <v>6686</v>
      </c>
      <c r="K91" s="216">
        <v>131151307</v>
      </c>
    </row>
    <row r="92" spans="1:11" ht="16" thickBot="1" x14ac:dyDescent="0.4">
      <c r="A92" s="215" t="s">
        <v>331</v>
      </c>
      <c r="B92" s="216">
        <v>14811</v>
      </c>
      <c r="C92" s="216">
        <v>9598</v>
      </c>
      <c r="D92" s="216">
        <v>2023</v>
      </c>
      <c r="E92" s="216">
        <v>409518926</v>
      </c>
      <c r="F92" s="216">
        <v>350768183</v>
      </c>
      <c r="G92" s="216">
        <v>40284247</v>
      </c>
      <c r="H92" s="216">
        <v>116024</v>
      </c>
      <c r="I92" s="216">
        <v>593497934</v>
      </c>
      <c r="J92" s="216">
        <v>66741</v>
      </c>
      <c r="K92" s="216">
        <v>1249348404</v>
      </c>
    </row>
    <row r="93" spans="1:11" ht="16" thickBot="1" x14ac:dyDescent="0.4">
      <c r="A93" s="215" t="s">
        <v>332</v>
      </c>
      <c r="B93" s="216">
        <v>2399</v>
      </c>
      <c r="C93" s="216">
        <v>1504</v>
      </c>
      <c r="D93" s="220">
        <v>406</v>
      </c>
      <c r="E93" s="216">
        <v>76090014</v>
      </c>
      <c r="F93" s="216">
        <v>61956652</v>
      </c>
      <c r="G93" s="216">
        <v>8211024</v>
      </c>
      <c r="H93" s="216">
        <v>18617</v>
      </c>
      <c r="I93" s="216">
        <v>99117321</v>
      </c>
      <c r="J93" s="216">
        <v>9683</v>
      </c>
      <c r="K93" s="216">
        <v>213711051</v>
      </c>
    </row>
    <row r="94" spans="1:11" ht="16" thickBot="1" x14ac:dyDescent="0.4">
      <c r="A94" s="215" t="s">
        <v>333</v>
      </c>
      <c r="B94" s="216">
        <v>10397</v>
      </c>
      <c r="C94" s="216">
        <v>7141</v>
      </c>
      <c r="D94" s="220">
        <v>903</v>
      </c>
      <c r="E94" s="216">
        <v>295986936</v>
      </c>
      <c r="F94" s="216">
        <v>249148495</v>
      </c>
      <c r="G94" s="216">
        <v>23615665</v>
      </c>
      <c r="H94" s="216">
        <v>49163</v>
      </c>
      <c r="I94" s="216">
        <v>296786612</v>
      </c>
      <c r="J94" s="216">
        <v>31517</v>
      </c>
      <c r="K94" s="216">
        <v>734090000</v>
      </c>
    </row>
    <row r="95" spans="1:11" ht="16" thickBot="1" x14ac:dyDescent="0.4">
      <c r="A95" s="217" t="s">
        <v>334</v>
      </c>
      <c r="B95" s="218">
        <v>2676</v>
      </c>
      <c r="C95" s="218">
        <v>1793</v>
      </c>
      <c r="D95" s="219">
        <v>272</v>
      </c>
      <c r="E95" s="218">
        <v>101930354</v>
      </c>
      <c r="F95" s="218">
        <v>93284688</v>
      </c>
      <c r="G95" s="218">
        <v>7723067</v>
      </c>
      <c r="H95" s="218">
        <v>40292</v>
      </c>
      <c r="I95" s="218">
        <v>163131255</v>
      </c>
      <c r="J95" s="218">
        <v>17476</v>
      </c>
      <c r="K95" s="218">
        <v>331911508</v>
      </c>
    </row>
    <row r="96" spans="1:11" ht="16" thickBot="1" x14ac:dyDescent="0.4">
      <c r="A96" s="215" t="s">
        <v>196</v>
      </c>
      <c r="B96" s="216">
        <v>13956</v>
      </c>
      <c r="C96" s="216">
        <v>9262</v>
      </c>
      <c r="D96" s="216">
        <v>1548</v>
      </c>
      <c r="E96" s="216">
        <v>454871184</v>
      </c>
      <c r="F96" s="216">
        <v>399500896</v>
      </c>
      <c r="G96" s="216">
        <v>43943240</v>
      </c>
      <c r="H96" s="216">
        <v>174964</v>
      </c>
      <c r="I96" s="216">
        <v>756210394</v>
      </c>
      <c r="J96" s="216">
        <v>76772</v>
      </c>
      <c r="K96" s="216">
        <v>1455017629</v>
      </c>
    </row>
    <row r="97" spans="1:11" ht="16" thickBot="1" x14ac:dyDescent="0.4">
      <c r="A97" s="215" t="s">
        <v>335</v>
      </c>
      <c r="B97" s="216">
        <v>2454</v>
      </c>
      <c r="C97" s="216">
        <v>1449</v>
      </c>
      <c r="D97" s="220">
        <v>194</v>
      </c>
      <c r="E97" s="216">
        <v>117663973</v>
      </c>
      <c r="F97" s="216">
        <v>101328130</v>
      </c>
      <c r="G97" s="216">
        <v>7787079</v>
      </c>
      <c r="H97" s="216">
        <v>57947</v>
      </c>
      <c r="I97" s="216">
        <v>233283630</v>
      </c>
      <c r="J97" s="216">
        <v>18926</v>
      </c>
      <c r="K97" s="216">
        <v>447140388</v>
      </c>
    </row>
    <row r="98" spans="1:11" ht="16" thickBot="1" x14ac:dyDescent="0.4">
      <c r="A98" s="9" t="s">
        <v>203</v>
      </c>
      <c r="B98" s="57">
        <v>232348</v>
      </c>
      <c r="C98" s="57">
        <v>126350</v>
      </c>
      <c r="D98" s="57">
        <v>30231</v>
      </c>
      <c r="E98" s="57">
        <v>5320848177</v>
      </c>
      <c r="F98" s="57">
        <v>4304684267</v>
      </c>
      <c r="G98" s="57">
        <v>516165599</v>
      </c>
      <c r="H98" s="57">
        <v>2319982</v>
      </c>
      <c r="I98" s="57">
        <v>10506491577</v>
      </c>
      <c r="J98" s="57">
        <v>1087220</v>
      </c>
      <c r="K98" s="57">
        <v>18013422124</v>
      </c>
    </row>
  </sheetData>
  <mergeCells count="20">
    <mergeCell ref="A1:K1"/>
    <mergeCell ref="B2:G2"/>
    <mergeCell ref="H2:K2"/>
    <mergeCell ref="A34:K34"/>
    <mergeCell ref="B35:G35"/>
    <mergeCell ref="H35:K35"/>
    <mergeCell ref="A67:K67"/>
    <mergeCell ref="B68:G68"/>
    <mergeCell ref="H68:K68"/>
    <mergeCell ref="A69:A70"/>
    <mergeCell ref="B69:B70"/>
    <mergeCell ref="C69:C70"/>
    <mergeCell ref="D69:D70"/>
    <mergeCell ref="E69:E70"/>
    <mergeCell ref="F69:F70"/>
    <mergeCell ref="G69:G70"/>
    <mergeCell ref="H69:H70"/>
    <mergeCell ref="I69:I70"/>
    <mergeCell ref="J69:J70"/>
    <mergeCell ref="K69:K70"/>
  </mergeCells>
  <printOptions horizontalCentered="1"/>
  <pageMargins left="0" right="0" top="0.55118110236220474" bottom="0.35433070866141736" header="0.31496062992125984" footer="0.31496062992125984"/>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workbookViewId="0">
      <selection sqref="A1:O1"/>
    </sheetView>
  </sheetViews>
  <sheetFormatPr defaultColWidth="9.1796875" defaultRowHeight="34.5" customHeight="1" x14ac:dyDescent="0.35"/>
  <cols>
    <col min="1" max="1" width="21.26953125" style="1" customWidth="1"/>
    <col min="2" max="6" width="16.453125" style="1" customWidth="1"/>
    <col min="7" max="8" width="14.1796875" style="1" customWidth="1"/>
    <col min="9" max="10" width="16.453125" style="1" customWidth="1"/>
    <col min="11" max="11" width="19.1796875" style="1" customWidth="1"/>
    <col min="12" max="12" width="16.453125" style="1" customWidth="1"/>
    <col min="13" max="13" width="16.453125" style="55" customWidth="1"/>
    <col min="14" max="14" width="15" style="55" customWidth="1"/>
    <col min="15" max="15" width="14.81640625" style="55" customWidth="1"/>
    <col min="16" max="17" width="9.1796875" style="1"/>
    <col min="18" max="18" width="10.453125" style="1" customWidth="1"/>
    <col min="19" max="19" width="11.7265625" style="1" customWidth="1"/>
    <col min="20" max="20" width="10" style="1" customWidth="1"/>
    <col min="21" max="21" width="9.1796875" style="1"/>
    <col min="22" max="22" width="10.26953125" style="1" customWidth="1"/>
    <col min="23" max="16384" width="9.1796875" style="1"/>
  </cols>
  <sheetData>
    <row r="1" spans="1:22" ht="34.5" customHeight="1" thickBot="1" x14ac:dyDescent="0.4">
      <c r="A1" s="290" t="s">
        <v>307</v>
      </c>
      <c r="B1" s="290"/>
      <c r="C1" s="290"/>
      <c r="D1" s="290"/>
      <c r="E1" s="290"/>
      <c r="F1" s="290"/>
      <c r="G1" s="290"/>
      <c r="H1" s="290"/>
      <c r="I1" s="290"/>
      <c r="J1" s="290"/>
      <c r="K1" s="290"/>
      <c r="L1" s="290"/>
      <c r="M1" s="290"/>
      <c r="N1" s="290"/>
      <c r="O1" s="290"/>
    </row>
    <row r="2" spans="1:22" ht="34.5" customHeight="1" x14ac:dyDescent="0.35">
      <c r="A2" s="291" t="s">
        <v>181</v>
      </c>
      <c r="B2" s="289" t="s">
        <v>204</v>
      </c>
      <c r="C2" s="289" t="s">
        <v>205</v>
      </c>
      <c r="D2" s="289" t="s">
        <v>210</v>
      </c>
      <c r="E2" s="289" t="s">
        <v>206</v>
      </c>
      <c r="F2" s="289" t="s">
        <v>207</v>
      </c>
      <c r="G2" s="289" t="s">
        <v>227</v>
      </c>
      <c r="H2" s="289" t="s">
        <v>228</v>
      </c>
      <c r="I2" s="289" t="s">
        <v>308</v>
      </c>
      <c r="J2" s="289" t="s">
        <v>309</v>
      </c>
      <c r="K2" s="289" t="s">
        <v>208</v>
      </c>
      <c r="L2" s="289" t="s">
        <v>209</v>
      </c>
      <c r="M2" s="289" t="s">
        <v>257</v>
      </c>
      <c r="N2" s="289" t="s">
        <v>255</v>
      </c>
      <c r="O2" s="289" t="s">
        <v>256</v>
      </c>
      <c r="P2" s="55"/>
      <c r="Q2" s="55"/>
    </row>
    <row r="3" spans="1:22" ht="46.5" customHeight="1" thickBot="1" x14ac:dyDescent="0.4">
      <c r="A3" s="403"/>
      <c r="B3" s="404"/>
      <c r="C3" s="404"/>
      <c r="D3" s="404"/>
      <c r="E3" s="404"/>
      <c r="F3" s="404"/>
      <c r="G3" s="404"/>
      <c r="H3" s="404"/>
      <c r="I3" s="404"/>
      <c r="J3" s="404"/>
      <c r="K3" s="404"/>
      <c r="L3" s="404"/>
      <c r="M3" s="404"/>
      <c r="N3" s="404"/>
      <c r="O3" s="404"/>
      <c r="P3" s="55"/>
      <c r="Q3" s="55"/>
    </row>
    <row r="4" spans="1:22" ht="15.5" x14ac:dyDescent="0.35">
      <c r="A4" s="389" t="s">
        <v>24</v>
      </c>
      <c r="B4" s="405">
        <f>+'Tabella 9'!B4/'Tabella 9'!J4</f>
        <v>0.24819014671023126</v>
      </c>
      <c r="C4" s="405">
        <f>+'Tabella 9'!E4/'Tabella 9'!K4</f>
        <v>0.2599743479382351</v>
      </c>
      <c r="D4" s="406">
        <f>+'Tabella 9'!E4/'Tabella 9'!B4</f>
        <v>21416.105833763551</v>
      </c>
      <c r="E4" s="405">
        <f>+('Tabella 8'!B4+'Tabella 8'!D4+'Tabella 8'!F4+'Tabella 8'!H4)/(('Tabella 8'!B4+'Tabella 8'!D4+'Tabella 8'!F4+'Tabella 8'!H4)+'Tabella 9'!B4)</f>
        <v>0.3537948290241868</v>
      </c>
      <c r="F4" s="405">
        <f>+('Tabella 8'!C4+'Tabella 8'!G4+'Tabella 8'!J4)/(('Tabella 8'!C4+'Tabella 8'!G4+'Tabella 8'!J4)+'Tabella 9'!E4)</f>
        <v>0.18104452869082566</v>
      </c>
      <c r="G4" s="405">
        <f>+'Tabella 9'!B4/'Tabella 9'!$B$31</f>
        <v>1.8556750413143967E-2</v>
      </c>
      <c r="H4" s="405">
        <f>+'Tabella 9'!E4/'Tabella 9'!$E$31</f>
        <v>1.7812632661556364E-2</v>
      </c>
      <c r="I4" s="405">
        <f>+('Tabella 9'!B4-'Tabella 7'!B4)/'Tabella 7'!B4</f>
        <v>-3.7276341948310136E-2</v>
      </c>
      <c r="J4" s="405">
        <f>+('Tabella 9'!E4-'Tabella 7'!C4)/'Tabella 7'!C4</f>
        <v>-4.4963256533943188E-2</v>
      </c>
      <c r="K4" s="405">
        <f>+('Tabella 8'!F4+'Tabella 8'!B4)/('Tabella 8'!B4+'Tabella 8'!D4+'Tabella 8'!F4+'Tabella 8'!H4)</f>
        <v>0.6973125884016973</v>
      </c>
      <c r="L4" s="153">
        <f>+'Tabella 9'!F4/'Tabella 9'!E4</f>
        <v>0.77763748602831184</v>
      </c>
      <c r="M4" s="407">
        <f>+'Tabella 9'!I4/'Tabella 9'!H4</f>
        <v>6400.5708985158444</v>
      </c>
      <c r="N4" s="408">
        <f>+'Tabella 9'!H4/('Tabella 9'!H4+'Tabella 9'!J4)</f>
        <v>0.71874155359749181</v>
      </c>
      <c r="O4" s="409">
        <f>+'Tabella 9'!K4/'Tabella 9'!J4</f>
        <v>20445.349670062144</v>
      </c>
      <c r="P4" s="55"/>
      <c r="Q4" s="55"/>
    </row>
    <row r="5" spans="1:22" ht="15.5" x14ac:dyDescent="0.35">
      <c r="A5" s="392" t="s">
        <v>190</v>
      </c>
      <c r="B5" s="116">
        <f>+'Tabella 9'!B5/'Tabella 9'!J5</f>
        <v>0.10018245917862445</v>
      </c>
      <c r="C5" s="114">
        <f>+'Tabella 9'!E5/'Tabella 9'!K5</f>
        <v>0.17594389015707601</v>
      </c>
      <c r="D5" s="115">
        <f>+'Tabella 9'!E5/'Tabella 9'!B5</f>
        <v>25239.421978700419</v>
      </c>
      <c r="E5" s="114">
        <f>+('Tabella 8'!B5+'Tabella 8'!D5+'Tabella 8'!F5+'Tabella 8'!H5)/(('Tabella 8'!B5+'Tabella 8'!D5+'Tabella 8'!F5+'Tabella 8'!H5)+'Tabella 9'!B5)</f>
        <v>0.35480979884485164</v>
      </c>
      <c r="F5" s="114">
        <f>+('Tabella 8'!C5+'Tabella 8'!G5+'Tabella 8'!J5)/(('Tabella 8'!C5+'Tabella 8'!G5+'Tabella 8'!J5)+'Tabella 9'!E5)</f>
        <v>0.16179276896078715</v>
      </c>
      <c r="G5" s="114">
        <f>+'Tabella 9'!B5/'Tabella 9'!$B$31</f>
        <v>3.1034895696117643E-2</v>
      </c>
      <c r="H5" s="114">
        <f>+'Tabella 9'!E5/'Tabella 9'!$E$31</f>
        <v>3.5108750680787219E-2</v>
      </c>
      <c r="I5" s="116">
        <f>+('Tabella 9'!B5-'Tabella 7'!B5)/'Tabella 7'!B5</f>
        <v>-3.8153206650831356E-2</v>
      </c>
      <c r="J5" s="116">
        <f>+('Tabella 9'!E5-'Tabella 7'!C5)/'Tabella 7'!C5</f>
        <v>-1.3399506821067718E-2</v>
      </c>
      <c r="K5" s="114">
        <f>+('Tabella 8'!F5+'Tabella 8'!B5)/('Tabella 8'!B5+'Tabella 8'!D5+'Tabella 8'!F5+'Tabella 8'!H5)</f>
        <v>0.68116755543081675</v>
      </c>
      <c r="L5" s="117">
        <f>+'Tabella 9'!F5/'Tabella 9'!E5</f>
        <v>0.81263205413272732</v>
      </c>
      <c r="M5" s="139">
        <f>+'Tabella 9'!I5/'Tabella 9'!H5</f>
        <v>4076.2985039938967</v>
      </c>
      <c r="N5" s="134">
        <f>+'Tabella 9'!H5/('Tabella 9'!H5+'Tabella 9'!J5)</f>
        <v>0.75372335766701315</v>
      </c>
      <c r="O5" s="113">
        <f>+'Tabella 9'!K5/'Tabella 9'!J5</f>
        <v>14371.328039955468</v>
      </c>
      <c r="P5" s="55"/>
      <c r="Q5" s="55"/>
      <c r="R5" s="55"/>
      <c r="S5" s="55"/>
      <c r="T5" s="55"/>
      <c r="U5" s="55"/>
      <c r="V5" s="55"/>
    </row>
    <row r="6" spans="1:22" ht="15.5" x14ac:dyDescent="0.35">
      <c r="A6" s="392" t="s">
        <v>32</v>
      </c>
      <c r="B6" s="116">
        <f>+'Tabella 9'!B6/'Tabella 9'!J6</f>
        <v>0.14028776978417265</v>
      </c>
      <c r="C6" s="114">
        <f>+'Tabella 9'!E6/'Tabella 9'!K6</f>
        <v>0.18456300270265344</v>
      </c>
      <c r="D6" s="115">
        <f>+'Tabella 9'!E6/'Tabella 9'!B6</f>
        <v>26031.891025641027</v>
      </c>
      <c r="E6" s="114">
        <f>+('Tabella 8'!B6+'Tabella 8'!D6+'Tabella 8'!F6+'Tabella 8'!H6)/(('Tabella 8'!B6+'Tabella 8'!D6+'Tabella 8'!F6+'Tabella 8'!H6)+'Tabella 9'!B6)</f>
        <v>0.40684410646387831</v>
      </c>
      <c r="F6" s="114">
        <f>+('Tabella 8'!C6+'Tabella 8'!G6+'Tabella 8'!J6)/(('Tabella 8'!C6+'Tabella 8'!G6+'Tabella 8'!J6)+'Tabella 9'!E6)</f>
        <v>0.30900920736861737</v>
      </c>
      <c r="G6" s="114">
        <f>+'Tabella 9'!B6/'Tabella 9'!$B$31</f>
        <v>7.472516944890188E-4</v>
      </c>
      <c r="H6" s="114">
        <f>+'Tabella 9'!E6/'Tabella 9'!$E$31</f>
        <v>8.7188319497219372E-4</v>
      </c>
      <c r="I6" s="116">
        <f>+('Tabella 9'!B6-'Tabella 7'!B6)/'Tabella 7'!B6</f>
        <v>-0.1875</v>
      </c>
      <c r="J6" s="116">
        <f>+('Tabella 9'!E6-'Tabella 7'!C6)/'Tabella 7'!C6</f>
        <v>-0.2703241839699963</v>
      </c>
      <c r="K6" s="114">
        <f>+('Tabella 8'!F6+'Tabella 8'!B6)/('Tabella 8'!B6+'Tabella 8'!D6+'Tabella 8'!F6+'Tabella 8'!H6)</f>
        <v>0.55140186915887845</v>
      </c>
      <c r="L6" s="117">
        <f>+'Tabella 9'!F6/'Tabella 9'!E6</f>
        <v>0.85906832718743653</v>
      </c>
      <c r="M6" s="139">
        <f>+'Tabella 9'!I6/'Tabella 9'!H6</f>
        <v>3979.7185905224787</v>
      </c>
      <c r="N6" s="134">
        <f>+'Tabella 9'!H6/('Tabella 9'!H6+'Tabella 9'!J6)</f>
        <v>0.78725846565907787</v>
      </c>
      <c r="O6" s="113">
        <f>+'Tabella 9'!K6/'Tabella 9'!J6</f>
        <v>19787.042266187051</v>
      </c>
      <c r="P6" s="55"/>
      <c r="Q6" s="55"/>
      <c r="R6" s="55"/>
      <c r="S6" s="55"/>
      <c r="T6" s="55"/>
      <c r="U6" s="55"/>
      <c r="V6" s="55"/>
    </row>
    <row r="7" spans="1:22" ht="15.5" x14ac:dyDescent="0.35">
      <c r="A7" s="392" t="s">
        <v>191</v>
      </c>
      <c r="B7" s="116">
        <f>+'Tabella 9'!B7/'Tabella 9'!J7</f>
        <v>0.15079286258152083</v>
      </c>
      <c r="C7" s="114">
        <f>+'Tabella 9'!E7/'Tabella 9'!K7</f>
        <v>0.20868194329951739</v>
      </c>
      <c r="D7" s="115">
        <f>+'Tabella 9'!E7/'Tabella 9'!B7</f>
        <v>19545.695718990122</v>
      </c>
      <c r="E7" s="114">
        <f>+('Tabella 8'!B7+'Tabella 8'!D7+'Tabella 8'!F7+'Tabella 8'!H7)/(('Tabella 8'!B7+'Tabella 8'!D7+'Tabella 8'!F7+'Tabella 8'!H7)+'Tabella 9'!B7)</f>
        <v>0.32558483861415455</v>
      </c>
      <c r="F7" s="114">
        <f>+('Tabella 8'!C7+'Tabella 8'!G7+'Tabella 8'!J7)/(('Tabella 8'!C7+'Tabella 8'!G7+'Tabella 8'!J7)+'Tabella 9'!E7)</f>
        <v>0.17358947326015528</v>
      </c>
      <c r="G7" s="114">
        <f>+'Tabella 9'!B7/'Tabella 9'!$B$31</f>
        <v>2.1818791464086412E-2</v>
      </c>
      <c r="H7" s="114">
        <f>+'Tabella 9'!E7/'Tabella 9'!$E$31</f>
        <v>1.9114700863992508E-2</v>
      </c>
      <c r="I7" s="116">
        <f>+('Tabella 9'!B7-'Tabella 7'!B7)/'Tabella 7'!B7</f>
        <v>-3.699788583509514E-2</v>
      </c>
      <c r="J7" s="116">
        <f>+('Tabella 9'!E7-'Tabella 7'!C7)/'Tabella 7'!C7</f>
        <v>8.7182145616291784E-2</v>
      </c>
      <c r="K7" s="114">
        <f>+('Tabella 8'!F7+'Tabella 8'!B7)/('Tabella 8'!B7+'Tabella 8'!D7+'Tabella 8'!F7+'Tabella 8'!H7)</f>
        <v>0.74124602091859937</v>
      </c>
      <c r="L7" s="117">
        <f>+'Tabella 9'!F7/'Tabella 9'!E7</f>
        <v>0.7859236422012178</v>
      </c>
      <c r="M7" s="139">
        <f>+'Tabella 9'!I7/'Tabella 9'!H7</f>
        <v>4154.9503576762836</v>
      </c>
      <c r="N7" s="134">
        <f>+'Tabella 9'!H7/('Tabella 9'!H7+'Tabella 9'!J7)</f>
        <v>0.71645405648953842</v>
      </c>
      <c r="O7" s="113">
        <f>+'Tabella 9'!K7/'Tabella 9'!J7</f>
        <v>14123.653259178336</v>
      </c>
      <c r="P7" s="55"/>
      <c r="Q7" s="55"/>
      <c r="R7" s="55"/>
      <c r="S7" s="55"/>
      <c r="T7" s="55"/>
      <c r="U7" s="55"/>
      <c r="V7" s="55"/>
    </row>
    <row r="8" spans="1:22" ht="15.5" x14ac:dyDescent="0.35">
      <c r="A8" s="394" t="s">
        <v>40</v>
      </c>
      <c r="B8" s="116">
        <f>+'Tabella 9'!B8/'Tabella 9'!J8</f>
        <v>0.29768979660165734</v>
      </c>
      <c r="C8" s="114">
        <f>+'Tabella 9'!E8/'Tabella 9'!K8</f>
        <v>0.36264925886536287</v>
      </c>
      <c r="D8" s="115">
        <f>+'Tabella 9'!E8/'Tabella 9'!B8</f>
        <v>27229.544074230282</v>
      </c>
      <c r="E8" s="114">
        <f>+('Tabella 8'!B8+'Tabella 8'!D8+'Tabella 8'!F8+'Tabella 8'!H8)/(('Tabella 8'!B8+'Tabella 8'!D8+'Tabella 8'!F8+'Tabella 8'!H8)+'Tabella 9'!B8)</f>
        <v>0.37605263157894736</v>
      </c>
      <c r="F8" s="114">
        <f>+('Tabella 8'!C8+'Tabella 8'!G8+'Tabella 8'!J8)/(('Tabella 8'!C8+'Tabella 8'!G8+'Tabella 8'!J8)+'Tabella 9'!E8)</f>
        <v>0.14723268932360298</v>
      </c>
      <c r="G8" s="114">
        <f>+'Tabella 9'!B8/'Tabella 9'!$B$31</f>
        <v>3.407180322372045E-2</v>
      </c>
      <c r="H8" s="114">
        <f>+'Tabella 9'!E8/'Tabella 9'!$E$31</f>
        <v>4.158351237043962E-2</v>
      </c>
      <c r="I8" s="116">
        <f>+('Tabella 9'!B8-'Tabella 7'!B8)/'Tabella 7'!B8</f>
        <v>-0.17329149232914923</v>
      </c>
      <c r="J8" s="116">
        <f>+('Tabella 9'!E8-'Tabella 7'!C8)/'Tabella 7'!C8</f>
        <v>-0.12485669455433139</v>
      </c>
      <c r="K8" s="114">
        <f>+('Tabella 8'!F8+'Tabella 8'!B8)/('Tabella 8'!B8+'Tabella 8'!D8+'Tabella 8'!F8+'Tabella 8'!H8)</f>
        <v>0.60461861441567533</v>
      </c>
      <c r="L8" s="117">
        <f>+'Tabella 9'!F8/'Tabella 9'!E8</f>
        <v>0.81516452178096288</v>
      </c>
      <c r="M8" s="139">
        <f>+'Tabella 9'!I8/'Tabella 9'!H8</f>
        <v>7164.7564116603517</v>
      </c>
      <c r="N8" s="134">
        <f>+'Tabella 9'!H8/('Tabella 9'!H8+'Tabella 9'!J8)</f>
        <v>0.65646341638750305</v>
      </c>
      <c r="O8" s="113">
        <f>+'Tabella 9'!K8/'Tabella 9'!J8</f>
        <v>22352.058466560644</v>
      </c>
      <c r="P8" s="55"/>
      <c r="Q8" s="55"/>
      <c r="R8" s="55"/>
      <c r="S8" s="55"/>
      <c r="T8" s="55"/>
      <c r="U8" s="55"/>
      <c r="V8" s="55"/>
    </row>
    <row r="9" spans="1:22" ht="15.5" x14ac:dyDescent="0.35">
      <c r="A9" s="392" t="s">
        <v>192</v>
      </c>
      <c r="B9" s="116">
        <f>+'Tabella 9'!B9/'Tabella 9'!J9</f>
        <v>9.7521353699592778E-2</v>
      </c>
      <c r="C9" s="114">
        <f>+'Tabella 9'!E9/'Tabella 9'!K9</f>
        <v>0.19139112687035079</v>
      </c>
      <c r="D9" s="115">
        <f>+'Tabella 9'!E9/'Tabella 9'!B9</f>
        <v>30038.901183387352</v>
      </c>
      <c r="E9" s="114">
        <f>+('Tabella 8'!B9+'Tabella 8'!D9+'Tabella 8'!F9+'Tabella 8'!H9)/(('Tabella 8'!B9+'Tabella 8'!D9+'Tabella 8'!F9+'Tabella 8'!H9)+'Tabella 9'!B9)</f>
        <v>0.36317381078097249</v>
      </c>
      <c r="F9" s="114">
        <f>+('Tabella 8'!C9+'Tabella 8'!G9+'Tabella 8'!J9)/(('Tabella 8'!C9+'Tabella 8'!G9+'Tabella 8'!J9)+'Tabella 9'!E9)</f>
        <v>0.15991868663548356</v>
      </c>
      <c r="G9" s="114">
        <f>+'Tabella 9'!B9/'Tabella 9'!$B$31</f>
        <v>6.3549924556319304E-2</v>
      </c>
      <c r="H9" s="114">
        <f>+'Tabella 9'!E9/'Tabella 9'!$E$31</f>
        <v>8.5562755518459085E-2</v>
      </c>
      <c r="I9" s="116">
        <f>+('Tabella 9'!B9-'Tabella 7'!B9)/'Tabella 7'!B9</f>
        <v>-0.12319080034366532</v>
      </c>
      <c r="J9" s="116">
        <f>+('Tabella 9'!E9-'Tabella 7'!C9)/'Tabella 7'!C9</f>
        <v>-6.4176576947280836E-2</v>
      </c>
      <c r="K9" s="114">
        <f>+('Tabella 8'!F9+'Tabella 8'!B9)/('Tabella 8'!B9+'Tabella 8'!D9+'Tabella 8'!F9+'Tabella 8'!H9)</f>
        <v>0.62714776632302405</v>
      </c>
      <c r="L9" s="117">
        <f>+'Tabella 9'!F9/'Tabella 9'!E9</f>
        <v>0.83254349297301489</v>
      </c>
      <c r="M9" s="139">
        <f>+'Tabella 9'!I9/'Tabella 9'!H9</f>
        <v>4054.9604237318663</v>
      </c>
      <c r="N9" s="134">
        <f>+'Tabella 9'!H9/('Tabella 9'!H9+'Tabella 9'!J9)</f>
        <v>0.74071631686882011</v>
      </c>
      <c r="O9" s="113">
        <f>+'Tabella 9'!K9/'Tabella 9'!J9</f>
        <v>15306.008982520105</v>
      </c>
      <c r="P9" s="55"/>
      <c r="Q9" s="55"/>
      <c r="R9" s="55"/>
      <c r="S9" s="55"/>
      <c r="T9" s="55"/>
      <c r="U9" s="55"/>
      <c r="V9" s="55"/>
    </row>
    <row r="10" spans="1:22" ht="15.5" x14ac:dyDescent="0.35">
      <c r="A10" s="392" t="s">
        <v>300</v>
      </c>
      <c r="B10" s="116">
        <f>+'Tabella 9'!B10/'Tabella 9'!J10</f>
        <v>7.8148770918408203E-2</v>
      </c>
      <c r="C10" s="114">
        <f>+'Tabella 9'!E10/'Tabella 9'!K10</f>
        <v>0.20005475030035449</v>
      </c>
      <c r="D10" s="115">
        <f>+'Tabella 9'!E10/'Tabella 9'!B10</f>
        <v>42964.5881147541</v>
      </c>
      <c r="E10" s="114">
        <f>+('Tabella 8'!B10+'Tabella 8'!D10+'Tabella 8'!F10+'Tabella 8'!H10)/(('Tabella 8'!B10+'Tabella 8'!D10+'Tabella 8'!F10+'Tabella 8'!H10)+'Tabella 9'!B10)</f>
        <v>0.32782369146005508</v>
      </c>
      <c r="F10" s="114">
        <f>+('Tabella 8'!C10+'Tabella 8'!G10+'Tabella 8'!J10)/(('Tabella 8'!C10+'Tabella 8'!G10+'Tabella 8'!J10)+'Tabella 9'!E10)</f>
        <v>0.18815781800908243</v>
      </c>
      <c r="G10" s="114">
        <f>+'Tabella 9'!B10/'Tabella 9'!$B$31</f>
        <v>4.6751131655210403E-3</v>
      </c>
      <c r="H10" s="114">
        <f>+'Tabella 9'!E10/'Tabella 9'!$E$31</f>
        <v>9.0030251108683002E-3</v>
      </c>
      <c r="I10" s="116">
        <f>+('Tabella 9'!B10-'Tabella 7'!B10)/'Tabella 7'!B10</f>
        <v>-4.7804878048780489E-2</v>
      </c>
      <c r="J10" s="116">
        <f>+('Tabella 9'!E10-'Tabella 7'!C10)/'Tabella 7'!C10</f>
        <v>-6.3124167761423447E-2</v>
      </c>
      <c r="K10" s="114">
        <f>+('Tabella 8'!F10+'Tabella 8'!B10)/('Tabella 8'!B10+'Tabella 8'!D10+'Tabella 8'!F10+'Tabella 8'!H10)</f>
        <v>0.65126050420168069</v>
      </c>
      <c r="L10" s="117">
        <f>+'Tabella 9'!F10/'Tabella 9'!E10</f>
        <v>0.90357869059054974</v>
      </c>
      <c r="M10" s="139">
        <f>+'Tabella 9'!I10/'Tabella 9'!H10</f>
        <v>4235.8721582676953</v>
      </c>
      <c r="N10" s="134">
        <f>+'Tabella 9'!H10/('Tabella 9'!H10+'Tabella 9'!J10)</f>
        <v>0.75244796828543115</v>
      </c>
      <c r="O10" s="113">
        <f>+'Tabella 9'!K10/'Tabella 9'!J10</f>
        <v>16783.554247738008</v>
      </c>
      <c r="P10" s="55"/>
      <c r="Q10" s="55"/>
      <c r="R10" s="55"/>
      <c r="S10" s="55"/>
      <c r="T10" s="55"/>
      <c r="U10" s="55"/>
      <c r="V10" s="55"/>
    </row>
    <row r="11" spans="1:22" ht="15.5" x14ac:dyDescent="0.35">
      <c r="A11" s="392" t="s">
        <v>193</v>
      </c>
      <c r="B11" s="116">
        <f>+'Tabella 9'!B11/'Tabella 9'!J11</f>
        <v>9.0555565072893293E-2</v>
      </c>
      <c r="C11" s="114">
        <f>+'Tabella 9'!E11/'Tabella 9'!K11</f>
        <v>0.15812153297015225</v>
      </c>
      <c r="D11" s="115">
        <f>+'Tabella 9'!E11/'Tabella 9'!B11</f>
        <v>34610.245743473322</v>
      </c>
      <c r="E11" s="114">
        <f>+('Tabella 8'!B11+'Tabella 8'!D11+'Tabella 8'!F11+'Tabella 8'!H11)/(('Tabella 8'!B11+'Tabella 8'!D11+'Tabella 8'!F11+'Tabella 8'!H11)+'Tabella 9'!B11)</f>
        <v>0.3564645726807889</v>
      </c>
      <c r="F11" s="114">
        <f>+('Tabella 8'!C11+'Tabella 8'!G11+'Tabella 8'!J11)/(('Tabella 8'!C11+'Tabella 8'!G11+'Tabella 8'!J11)+'Tabella 9'!E11)</f>
        <v>0.21167892977580119</v>
      </c>
      <c r="G11" s="114">
        <f>+'Tabella 9'!B11/'Tabella 9'!$B$31</f>
        <v>2.5320336263262522E-2</v>
      </c>
      <c r="H11" s="114">
        <f>+'Tabella 9'!E11/'Tabella 9'!$E$31</f>
        <v>3.9278946655990951E-2</v>
      </c>
      <c r="I11" s="116">
        <f>+('Tabella 9'!B11-'Tabella 7'!B11)/'Tabella 7'!B11</f>
        <v>-8.5150571131879543E-2</v>
      </c>
      <c r="J11" s="116">
        <f>+('Tabella 9'!E11-'Tabella 7'!C11)/'Tabella 7'!C11</f>
        <v>-0.14087907444505587</v>
      </c>
      <c r="K11" s="114">
        <f>+('Tabella 8'!F11+'Tabella 8'!B11)/('Tabella 8'!B11+'Tabella 8'!D11+'Tabella 8'!F11+'Tabella 8'!H11)</f>
        <v>0.7223360655737705</v>
      </c>
      <c r="L11" s="117">
        <f>+'Tabella 9'!F11/'Tabella 9'!E11</f>
        <v>0.87075668134659856</v>
      </c>
      <c r="M11" s="139">
        <f>+'Tabella 9'!I11/'Tabella 9'!H11</f>
        <v>5157.4251548530801</v>
      </c>
      <c r="N11" s="134">
        <f>+'Tabella 9'!H11/('Tabella 9'!H11+'Tabella 9'!J11)</f>
        <v>0.73734014884943166</v>
      </c>
      <c r="O11" s="113">
        <f>+'Tabella 9'!K11/'Tabella 9'!J11</f>
        <v>19821.148339129391</v>
      </c>
      <c r="P11" s="55"/>
      <c r="Q11" s="55"/>
      <c r="R11" s="55"/>
      <c r="S11" s="55"/>
      <c r="T11" s="55"/>
      <c r="U11" s="55"/>
      <c r="V11" s="55"/>
    </row>
    <row r="12" spans="1:22" ht="15.5" x14ac:dyDescent="0.35">
      <c r="A12" s="392" t="s">
        <v>287</v>
      </c>
      <c r="B12" s="116">
        <f>+'Tabella 9'!B12/'Tabella 9'!J12</f>
        <v>0.10612584032026588</v>
      </c>
      <c r="C12" s="114">
        <f>+'Tabella 9'!E12/'Tabella 9'!K12</f>
        <v>0.17345302745312424</v>
      </c>
      <c r="D12" s="115">
        <f>+'Tabella 9'!E12/'Tabella 9'!B12</f>
        <v>30906.617081850534</v>
      </c>
      <c r="E12" s="114">
        <f>+('Tabella 8'!B12+'Tabella 8'!D12+'Tabella 8'!F12+'Tabella 8'!H12)/(('Tabella 8'!B12+'Tabella 8'!D12+'Tabella 8'!F12+'Tabella 8'!H12)+'Tabella 9'!B12)</f>
        <v>0.37749224634470535</v>
      </c>
      <c r="F12" s="114">
        <f>+('Tabella 8'!C12+'Tabella 8'!G12+'Tabella 8'!J12)/(('Tabella 8'!C12+'Tabella 8'!G12+'Tabella 8'!J12)+'Tabella 9'!E12)</f>
        <v>0.17587231563691283</v>
      </c>
      <c r="G12" s="114">
        <f>+'Tabella 9'!B12/'Tabella 9'!$B$31</f>
        <v>6.7300553253658423E-3</v>
      </c>
      <c r="H12" s="114">
        <f>+'Tabella 9'!E12/'Tabella 9'!$E$31</f>
        <v>9.3230022017333179E-3</v>
      </c>
      <c r="I12" s="116">
        <f>+('Tabella 9'!B12-'Tabella 7'!B12)/'Tabella 7'!B12</f>
        <v>-0.17304296645085343</v>
      </c>
      <c r="J12" s="116">
        <f>+('Tabella 9'!E12-'Tabella 7'!C12)/'Tabella 7'!C12</f>
        <v>-0.11215217943082685</v>
      </c>
      <c r="K12" s="114">
        <f>+('Tabella 8'!F12+'Tabella 8'!B12)/('Tabella 8'!B12+'Tabella 8'!D12+'Tabella 8'!F12+'Tabella 8'!H12)</f>
        <v>0.65375586854460099</v>
      </c>
      <c r="L12" s="117">
        <f>+'Tabella 9'!F12/'Tabella 9'!E12</f>
        <v>0.84089792976878552</v>
      </c>
      <c r="M12" s="139">
        <f>+'Tabella 9'!I12/'Tabella 9'!H12</f>
        <v>4791.5155165317601</v>
      </c>
      <c r="N12" s="134">
        <f>+'Tabella 9'!H12/('Tabella 9'!H12+'Tabella 9'!J12)</f>
        <v>0.73353594718621684</v>
      </c>
      <c r="O12" s="113">
        <f>+'Tabella 9'!K12/'Tabella 9'!J12</f>
        <v>18909.965178638871</v>
      </c>
      <c r="P12" s="55"/>
      <c r="Q12" s="55"/>
      <c r="R12" s="55"/>
      <c r="S12" s="55"/>
      <c r="T12" s="55"/>
      <c r="U12" s="55"/>
      <c r="V12" s="55"/>
    </row>
    <row r="13" spans="1:22" ht="15.5" x14ac:dyDescent="0.35">
      <c r="A13" s="392" t="s">
        <v>288</v>
      </c>
      <c r="B13" s="116">
        <f>+'Tabella 9'!B13/'Tabella 9'!J13</f>
        <v>0.12468577974353263</v>
      </c>
      <c r="C13" s="114">
        <f>+'Tabella 9'!E13/'Tabella 9'!K13</f>
        <v>0.18375383627060138</v>
      </c>
      <c r="D13" s="115">
        <f>+'Tabella 9'!E13/'Tabella 9'!B13</f>
        <v>29578.58402449917</v>
      </c>
      <c r="E13" s="114">
        <f>+('Tabella 8'!B13+'Tabella 8'!D13+'Tabella 8'!F13+'Tabella 8'!H13)/(('Tabella 8'!B13+'Tabella 8'!D13+'Tabella 8'!F13+'Tabella 8'!H13)+'Tabella 9'!B13)</f>
        <v>0.36475642376590744</v>
      </c>
      <c r="F13" s="114">
        <f>+('Tabella 8'!C13+'Tabella 8'!G13+'Tabella 8'!J13)/(('Tabella 8'!C13+'Tabella 8'!G13+'Tabella 8'!J13)+'Tabella 9'!E13)</f>
        <v>0.18120902106485529</v>
      </c>
      <c r="G13" s="114">
        <f>+'Tabella 9'!B13/'Tabella 9'!$B$31</f>
        <v>3.7539817498143849E-2</v>
      </c>
      <c r="H13" s="114">
        <f>+'Tabella 9'!E13/'Tabella 9'!$E$31</f>
        <v>4.976857633216631E-2</v>
      </c>
      <c r="I13" s="116">
        <f>+('Tabella 9'!B13-'Tabella 7'!B13)/'Tabella 7'!B13</f>
        <v>-7.4843583992444812E-2</v>
      </c>
      <c r="J13" s="116">
        <f>+('Tabella 9'!E13-'Tabella 7'!C13)/'Tabella 7'!C13</f>
        <v>-3.7890787072561591E-2</v>
      </c>
      <c r="K13" s="114">
        <f>+('Tabella 8'!F13+'Tabella 8'!B13)/('Tabella 8'!B13+'Tabella 8'!D13+'Tabella 8'!F13+'Tabella 8'!H13)</f>
        <v>0.69777777777777783</v>
      </c>
      <c r="L13" s="117">
        <f>+'Tabella 9'!F13/'Tabella 9'!E13</f>
        <v>0.84616228519022496</v>
      </c>
      <c r="M13" s="139">
        <f>+'Tabella 9'!I13/'Tabella 9'!H13</f>
        <v>4847.1998456521487</v>
      </c>
      <c r="N13" s="134">
        <f>+'Tabella 9'!H13/('Tabella 9'!H13+'Tabella 9'!J13)</f>
        <v>0.73275451545970949</v>
      </c>
      <c r="O13" s="113">
        <f>+'Tabella 9'!K13/'Tabella 9'!J13</f>
        <v>20070.486078849397</v>
      </c>
      <c r="P13" s="55"/>
      <c r="Q13" s="55"/>
      <c r="R13" s="55"/>
      <c r="S13" s="55"/>
      <c r="T13" s="55"/>
      <c r="U13" s="55"/>
      <c r="V13" s="55"/>
    </row>
    <row r="14" spans="1:22" ht="15.5" x14ac:dyDescent="0.35">
      <c r="A14" s="392" t="s">
        <v>289</v>
      </c>
      <c r="B14" s="116">
        <f>+'Tabella 9'!B14/'Tabella 9'!J14</f>
        <v>0.11963994262822097</v>
      </c>
      <c r="C14" s="114">
        <f>+'Tabella 9'!E14/'Tabella 9'!K14</f>
        <v>0.2027592910440344</v>
      </c>
      <c r="D14" s="115">
        <f>+'Tabella 9'!E14/'Tabella 9'!B14</f>
        <v>37655.272840016536</v>
      </c>
      <c r="E14" s="114">
        <f>+('Tabella 8'!B14+'Tabella 8'!D14+'Tabella 8'!F14+'Tabella 8'!H14)/(('Tabella 8'!B14+'Tabella 8'!D14+'Tabella 8'!F14+'Tabella 8'!H14)+'Tabella 9'!B14)</f>
        <v>0.40182987141444115</v>
      </c>
      <c r="F14" s="114">
        <f>+('Tabella 8'!C14+'Tabella 8'!G14+'Tabella 8'!J14)/(('Tabella 8'!C14+'Tabella 8'!G14+'Tabella 8'!J14)+'Tabella 9'!E14)</f>
        <v>0.182319035803295</v>
      </c>
      <c r="G14" s="114">
        <f>+'Tabella 9'!B14/'Tabella 9'!$B$31</f>
        <v>1.1587191339544464E-2</v>
      </c>
      <c r="H14" s="114">
        <f>+'Tabella 9'!E14/'Tabella 9'!$E$31</f>
        <v>1.9556433617878136E-2</v>
      </c>
      <c r="I14" s="116">
        <f>+('Tabella 9'!B14-'Tabella 7'!B14)/'Tabella 7'!B14</f>
        <v>-0.15241765942536792</v>
      </c>
      <c r="J14" s="116">
        <f>+('Tabella 9'!E14-'Tabella 7'!C14)/'Tabella 7'!C14</f>
        <v>-0.14682668843082849</v>
      </c>
      <c r="K14" s="114">
        <f>+('Tabella 8'!F14+'Tabella 8'!B14)/('Tabella 8'!B14+'Tabella 8'!D14+'Tabella 8'!F14+'Tabella 8'!H14)</f>
        <v>0.69476923076923081</v>
      </c>
      <c r="L14" s="117">
        <f>+'Tabella 9'!F14/'Tabella 9'!E14</f>
        <v>0.87930252803041631</v>
      </c>
      <c r="M14" s="139">
        <f>+'Tabella 9'!I14/'Tabella 9'!H14</f>
        <v>5624.2972391152252</v>
      </c>
      <c r="N14" s="134">
        <f>+'Tabella 9'!H14/('Tabella 9'!H14+'Tabella 9'!J14)</f>
        <v>0.73382744003580735</v>
      </c>
      <c r="O14" s="113">
        <f>+'Tabella 9'!K14/'Tabella 9'!J14</f>
        <v>22218.832286463228</v>
      </c>
      <c r="P14" s="55"/>
      <c r="Q14" s="55"/>
      <c r="R14" s="55"/>
      <c r="S14" s="55"/>
      <c r="T14" s="55"/>
      <c r="U14" s="55"/>
      <c r="V14" s="55"/>
    </row>
    <row r="15" spans="1:22" ht="15.5" x14ac:dyDescent="0.35">
      <c r="A15" s="392" t="s">
        <v>301</v>
      </c>
      <c r="B15" s="116">
        <f>+'Tabella 9'!B15/'Tabella 9'!J15</f>
        <v>0.14461674008810574</v>
      </c>
      <c r="C15" s="114">
        <f>+'Tabella 9'!E15/'Tabella 9'!K15</f>
        <v>0.20884296340626912</v>
      </c>
      <c r="D15" s="115">
        <f>+'Tabella 9'!E15/'Tabella 9'!B15</f>
        <v>24861.454124527841</v>
      </c>
      <c r="E15" s="114">
        <f>+('Tabella 8'!B15+'Tabella 8'!D15+'Tabella 8'!F15+'Tabella 8'!H15)/(('Tabella 8'!B15+'Tabella 8'!D15+'Tabella 8'!F15+'Tabella 8'!H15)+'Tabella 9'!B15)</f>
        <v>0.34553429027113236</v>
      </c>
      <c r="F15" s="114">
        <f>+('Tabella 8'!C15+'Tabella 8'!G15+'Tabella 8'!J15)/(('Tabella 8'!C15+'Tabella 8'!G15+'Tabella 8'!J15)+'Tabella 9'!E15)</f>
        <v>0.19154020679185627</v>
      </c>
      <c r="G15" s="114">
        <f>+'Tabella 9'!B15/'Tabella 9'!$B$31</f>
        <v>3.9312145235072926E-2</v>
      </c>
      <c r="H15" s="114">
        <f>+'Tabella 9'!E15/'Tabella 9'!$E$31</f>
        <v>4.3806539865207127E-2</v>
      </c>
      <c r="I15" s="116">
        <f>+('Tabella 9'!B15-'Tabella 7'!B15)/'Tabella 7'!B15</f>
        <v>-5.4275178612583547E-2</v>
      </c>
      <c r="J15" s="116">
        <f>+('Tabella 9'!E15-'Tabella 7'!C15)/'Tabella 7'!C15</f>
        <v>-4.3589201411943487E-2</v>
      </c>
      <c r="K15" s="114">
        <f>+('Tabella 8'!F15+'Tabella 8'!B15)/('Tabella 8'!B15+'Tabella 8'!D15+'Tabella 8'!F15+'Tabella 8'!H15)</f>
        <v>0.63951073159473804</v>
      </c>
      <c r="L15" s="117">
        <f>+'Tabella 9'!F15/'Tabella 9'!E15</f>
        <v>0.83496300399091439</v>
      </c>
      <c r="M15" s="139">
        <f>+'Tabella 9'!I15/'Tabella 9'!H15</f>
        <v>5020.2827231455931</v>
      </c>
      <c r="N15" s="134">
        <f>+'Tabella 9'!H15/('Tabella 9'!H15+'Tabella 9'!J15)</f>
        <v>0.73484282136582812</v>
      </c>
      <c r="O15" s="113">
        <f>+'Tabella 9'!K15/'Tabella 9'!J15</f>
        <v>17215.722237885464</v>
      </c>
      <c r="P15" s="55"/>
      <c r="Q15" s="55"/>
      <c r="R15" s="55"/>
      <c r="S15" s="55"/>
      <c r="T15" s="55"/>
      <c r="U15" s="55"/>
      <c r="V15" s="55"/>
    </row>
    <row r="16" spans="1:22" ht="15.5" x14ac:dyDescent="0.35">
      <c r="A16" s="392" t="s">
        <v>290</v>
      </c>
      <c r="B16" s="116">
        <f>+'Tabella 9'!B16/'Tabella 9'!J16</f>
        <v>0.21056592414208308</v>
      </c>
      <c r="C16" s="114">
        <f>+'Tabella 9'!E16/'Tabella 9'!K16</f>
        <v>0.2871225284720853</v>
      </c>
      <c r="D16" s="115">
        <f>+'Tabella 9'!E16/'Tabella 9'!B16</f>
        <v>24996.614367405291</v>
      </c>
      <c r="E16" s="114">
        <f>+('Tabella 8'!B16+'Tabella 8'!D16+'Tabella 8'!F16+'Tabella 8'!H16)/(('Tabella 8'!B16+'Tabella 8'!D16+'Tabella 8'!F16+'Tabella 8'!H16)+'Tabella 9'!B16)</f>
        <v>0.3474813432835821</v>
      </c>
      <c r="F16" s="114">
        <f>+('Tabella 8'!C16+'Tabella 8'!G16+'Tabella 8'!J16)/(('Tabella 8'!C16+'Tabella 8'!G16+'Tabella 8'!J16)+'Tabella 9'!E16)</f>
        <v>0.15663900433700612</v>
      </c>
      <c r="G16" s="114">
        <f>+'Tabella 9'!B16/'Tabella 9'!$B$31</f>
        <v>1.3402629751155606E-2</v>
      </c>
      <c r="H16" s="114">
        <f>+'Tabella 9'!E16/'Tabella 9'!$E$31</f>
        <v>1.5016090997555754E-2</v>
      </c>
      <c r="I16" s="116">
        <f>+('Tabella 9'!B16-'Tabella 7'!B16)/'Tabella 7'!B16</f>
        <v>-8.3524402227317399E-2</v>
      </c>
      <c r="J16" s="116">
        <f>+('Tabella 9'!E16-'Tabella 7'!C16)/'Tabella 7'!C16</f>
        <v>-2.5494224947288049E-2</v>
      </c>
      <c r="K16" s="114">
        <f>+('Tabella 8'!F16+'Tabella 8'!B16)/('Tabella 8'!B16+'Tabella 8'!D16+'Tabella 8'!F16+'Tabella 8'!H16)</f>
        <v>0.7</v>
      </c>
      <c r="L16" s="117">
        <f>+'Tabella 9'!F16/'Tabella 9'!E16</f>
        <v>0.86910264487998501</v>
      </c>
      <c r="M16" s="139">
        <f>+'Tabella 9'!I16/'Tabella 9'!H16</f>
        <v>4964.6763501877422</v>
      </c>
      <c r="N16" s="134">
        <f>+'Tabella 9'!H16/('Tabella 9'!H16+'Tabella 9'!J16)</f>
        <v>0.7271962060399515</v>
      </c>
      <c r="O16" s="113">
        <f>+'Tabella 9'!K16/'Tabella 9'!J16</f>
        <v>18331.669175195664</v>
      </c>
      <c r="P16" s="55"/>
      <c r="Q16" s="55"/>
      <c r="R16" s="55"/>
      <c r="S16" s="55"/>
      <c r="T16" s="55"/>
      <c r="U16" s="55"/>
      <c r="V16" s="55"/>
    </row>
    <row r="17" spans="1:22" ht="15.5" x14ac:dyDescent="0.35">
      <c r="A17" s="394" t="s">
        <v>90</v>
      </c>
      <c r="B17" s="116">
        <f>+'Tabella 9'!B17/'Tabella 9'!J17</f>
        <v>0.36842935758101736</v>
      </c>
      <c r="C17" s="114">
        <f>+'Tabella 9'!E17/'Tabella 9'!K17</f>
        <v>0.38237450272286888</v>
      </c>
      <c r="D17" s="115">
        <f>+'Tabella 9'!E17/'Tabella 9'!B17</f>
        <v>25260.430376358476</v>
      </c>
      <c r="E17" s="114">
        <f>+('Tabella 8'!B17+'Tabella 8'!D17+'Tabella 8'!F17+'Tabella 8'!H17)/(('Tabella 8'!B17+'Tabella 8'!D17+'Tabella 8'!F17+'Tabella 8'!H17)+'Tabella 9'!B17)</f>
        <v>0.35625172318720705</v>
      </c>
      <c r="F17" s="114">
        <f>+('Tabella 8'!C17+'Tabella 8'!G17+'Tabella 8'!J17)/(('Tabella 8'!C17+'Tabella 8'!G17+'Tabella 8'!J17)+'Tabella 9'!E17)</f>
        <v>0.16035224201579848</v>
      </c>
      <c r="G17" s="114">
        <f>+'Tabella 9'!B17/'Tabella 9'!$B$31</f>
        <v>8.9473810265130654E-2</v>
      </c>
      <c r="H17" s="114">
        <f>+'Tabella 9'!E17/'Tabella 9'!$E$31</f>
        <v>0.10130301212217628</v>
      </c>
      <c r="I17" s="116">
        <f>+('Tabella 9'!B17-'Tabella 7'!B17)/'Tabella 7'!B17</f>
        <v>-9.9633664320832926E-2</v>
      </c>
      <c r="J17" s="116">
        <f>+('Tabella 9'!E17-'Tabella 7'!C17)/'Tabella 7'!C17</f>
        <v>-6.7919944476551558E-2</v>
      </c>
      <c r="K17" s="114">
        <f>+('Tabella 8'!F17+'Tabella 8'!B17)/('Tabella 8'!B17+'Tabella 8'!D17+'Tabella 8'!F17+'Tabella 8'!H17)</f>
        <v>0.67785624455838256</v>
      </c>
      <c r="L17" s="117">
        <f>+'Tabella 9'!F17/'Tabella 9'!E17</f>
        <v>0.79981412920004324</v>
      </c>
      <c r="M17" s="139">
        <f>+'Tabella 9'!I17/'Tabella 9'!H17</f>
        <v>8575.5712977019321</v>
      </c>
      <c r="N17" s="134">
        <f>+'Tabella 9'!H17/('Tabella 9'!H17+'Tabella 9'!J17)</f>
        <v>0.60114388211877812</v>
      </c>
      <c r="O17" s="113">
        <f>+'Tabella 9'!K17/'Tabella 9'!J17</f>
        <v>24339.185979999605</v>
      </c>
      <c r="P17" s="55"/>
      <c r="Q17" s="55"/>
      <c r="R17" s="55"/>
      <c r="S17" s="55"/>
      <c r="T17" s="55"/>
      <c r="U17" s="55"/>
      <c r="V17" s="55"/>
    </row>
    <row r="18" spans="1:22" ht="15.5" x14ac:dyDescent="0.35">
      <c r="A18" s="392" t="s">
        <v>291</v>
      </c>
      <c r="B18" s="116">
        <f>+'Tabella 9'!B18/'Tabella 9'!J18</f>
        <v>0.20342441122290966</v>
      </c>
      <c r="C18" s="114">
        <f>+'Tabella 9'!E18/'Tabella 9'!K18</f>
        <v>0.29554003176836791</v>
      </c>
      <c r="D18" s="115">
        <f>+'Tabella 9'!E18/'Tabella 9'!B18</f>
        <v>24464.604336532218</v>
      </c>
      <c r="E18" s="114">
        <f>+('Tabella 8'!B18+'Tabella 8'!D18+'Tabella 8'!F18+'Tabella 8'!H18)/(('Tabella 8'!B18+'Tabella 8'!D18+'Tabella 8'!F18+'Tabella 8'!H18)+'Tabella 9'!B18)</f>
        <v>0.34796518466243237</v>
      </c>
      <c r="F18" s="114">
        <f>+('Tabella 8'!C18+'Tabella 8'!G18+'Tabella 8'!J18)/(('Tabella 8'!C18+'Tabella 8'!G18+'Tabella 8'!J18)+'Tabella 9'!E18)</f>
        <v>0.15835023446094978</v>
      </c>
      <c r="G18" s="114">
        <f>+'Tabella 9'!B18/'Tabella 9'!$B$31</f>
        <v>0.13277129787081168</v>
      </c>
      <c r="H18" s="114">
        <f>+'Tabella 9'!E18/'Tabella 9'!$E$31</f>
        <v>0.14558883735308009</v>
      </c>
      <c r="I18" s="116">
        <f>+('Tabella 9'!B18-'Tabella 7'!B18)/'Tabella 7'!B18</f>
        <v>-7.5203523288402505E-2</v>
      </c>
      <c r="J18" s="116">
        <f>+('Tabella 9'!E18-'Tabella 7'!C18)/'Tabella 7'!C18</f>
        <v>-6.4002349961633287E-2</v>
      </c>
      <c r="K18" s="114">
        <f>+('Tabella 8'!F18+'Tabella 8'!B18)/('Tabella 8'!B18+'Tabella 8'!D18+'Tabella 8'!F18+'Tabella 8'!H18)</f>
        <v>0.66738777717685238</v>
      </c>
      <c r="L18" s="117">
        <f>+'Tabella 9'!F18/'Tabella 9'!E18</f>
        <v>0.81023221393656597</v>
      </c>
      <c r="M18" s="139">
        <f>+'Tabella 9'!I18/'Tabella 9'!H18</f>
        <v>5159.4939878028626</v>
      </c>
      <c r="N18" s="134">
        <f>+'Tabella 9'!H18/('Tabella 9'!H18+'Tabella 9'!J18)</f>
        <v>0.66151449885603986</v>
      </c>
      <c r="O18" s="113">
        <f>+'Tabella 9'!K18/'Tabella 9'!J18</f>
        <v>16839.33544698621</v>
      </c>
      <c r="P18" s="55"/>
      <c r="Q18" s="55"/>
      <c r="R18" s="55"/>
      <c r="S18" s="55"/>
      <c r="T18" s="55"/>
      <c r="U18" s="55"/>
      <c r="V18" s="55"/>
    </row>
    <row r="19" spans="1:22" ht="15.5" x14ac:dyDescent="0.35">
      <c r="A19" s="394" t="s">
        <v>93</v>
      </c>
      <c r="B19" s="116">
        <f>+'Tabella 9'!B19/'Tabella 9'!J19</f>
        <v>0.64000884906808253</v>
      </c>
      <c r="C19" s="114">
        <f>+'Tabella 9'!E19/'Tabella 9'!K19</f>
        <v>0.57128532638160023</v>
      </c>
      <c r="D19" s="115">
        <f>+'Tabella 9'!E19/'Tabella 9'!B19</f>
        <v>15002.205928102316</v>
      </c>
      <c r="E19" s="114">
        <f>+('Tabella 8'!B19+'Tabella 8'!D19+'Tabella 8'!F19+'Tabella 8'!H19)/(('Tabella 8'!B19+'Tabella 8'!D19+'Tabella 8'!F19+'Tabella 8'!H19)+'Tabella 9'!B19)</f>
        <v>0.37871792118543973</v>
      </c>
      <c r="F19" s="114">
        <f>+('Tabella 8'!C19+'Tabella 8'!G19+'Tabella 8'!J19)/(('Tabella 8'!C19+'Tabella 8'!G19+'Tabella 8'!J19)+'Tabella 9'!E19)</f>
        <v>0.19952887041912817</v>
      </c>
      <c r="G19" s="114">
        <f>+'Tabella 9'!B19/'Tabella 9'!$B$31</f>
        <v>5.5430747491198237E-2</v>
      </c>
      <c r="H19" s="114">
        <f>+'Tabella 9'!E19/'Tabella 9'!$E$31</f>
        <v>3.727275876989921E-2</v>
      </c>
      <c r="I19" s="116">
        <f>+('Tabella 9'!B19-'Tabella 7'!B19)/'Tabella 7'!B19</f>
        <v>-8.056570792944541E-2</v>
      </c>
      <c r="J19" s="116">
        <f>+('Tabella 9'!E19-'Tabella 7'!C19)/'Tabella 7'!C19</f>
        <v>-4.9571023359174522E-2</v>
      </c>
      <c r="K19" s="114">
        <f>+('Tabella 8'!F19+'Tabella 8'!B19)/('Tabella 8'!B19+'Tabella 8'!D19+'Tabella 8'!F19+'Tabella 8'!H19)</f>
        <v>0.76750779699461302</v>
      </c>
      <c r="L19" s="117">
        <f>+'Tabella 9'!F19/'Tabella 9'!E19</f>
        <v>0.7392589177186738</v>
      </c>
      <c r="M19" s="139">
        <f>+'Tabella 9'!I19/'Tabella 9'!H19</f>
        <v>7672.8430894844278</v>
      </c>
      <c r="N19" s="134">
        <f>+'Tabella 9'!H19/('Tabella 9'!H19+'Tabella 9'!J19)</f>
        <v>0.45650474930864493</v>
      </c>
      <c r="O19" s="113">
        <f>+'Tabella 9'!K19/'Tabella 9'!J19</f>
        <v>16806.916099773243</v>
      </c>
      <c r="P19" s="55"/>
      <c r="Q19" s="55"/>
      <c r="R19" s="55"/>
      <c r="S19" s="55"/>
      <c r="T19" s="55"/>
      <c r="U19" s="55"/>
      <c r="V19" s="55"/>
    </row>
    <row r="20" spans="1:22" ht="15.5" x14ac:dyDescent="0.35">
      <c r="A20" s="394" t="s">
        <v>95</v>
      </c>
      <c r="B20" s="116">
        <f>+'Tabella 9'!B20/'Tabella 9'!J20</f>
        <v>0.61775973989063582</v>
      </c>
      <c r="C20" s="114">
        <f>+'Tabella 9'!E20/'Tabella 9'!K20</f>
        <v>0.57999777686681098</v>
      </c>
      <c r="D20" s="115">
        <f>+'Tabella 9'!E20/'Tabella 9'!B20</f>
        <v>11773.846043430254</v>
      </c>
      <c r="E20" s="114">
        <f>+('Tabella 8'!B20+'Tabella 8'!D20+'Tabella 8'!F20+'Tabella 8'!H20)/(('Tabella 8'!B20+'Tabella 8'!D20+'Tabella 8'!F20+'Tabella 8'!H20)+'Tabella 9'!B20)</f>
        <v>0.3311176760216642</v>
      </c>
      <c r="F20" s="114">
        <f>+('Tabella 8'!C20+'Tabella 8'!G20+'Tabella 8'!J20)/(('Tabella 8'!C20+'Tabella 8'!G20+'Tabella 8'!J20)+'Tabella 9'!E20)</f>
        <v>0.16611684523512146</v>
      </c>
      <c r="G20" s="114">
        <f>+'Tabella 9'!B20/'Tabella 9'!$B$31</f>
        <v>0.26029267358034153</v>
      </c>
      <c r="H20" s="114">
        <f>+'Tabella 9'!E20/'Tabella 9'!$E$31</f>
        <v>0.13736180143598931</v>
      </c>
      <c r="I20" s="116">
        <f>+('Tabella 9'!B20-'Tabella 7'!B20)/'Tabella 7'!B20</f>
        <v>-7.2506315286406775E-2</v>
      </c>
      <c r="J20" s="116">
        <f>+('Tabella 9'!E20-'Tabella 7'!C20)/'Tabella 7'!C20</f>
        <v>-6.1311930233140063E-2</v>
      </c>
      <c r="K20" s="114">
        <f>+('Tabella 8'!F20+'Tabella 8'!B20)/('Tabella 8'!B20+'Tabella 8'!D20+'Tabella 8'!F20+'Tabella 8'!H20)</f>
        <v>0.71282527881040891</v>
      </c>
      <c r="L20" s="117">
        <f>+'Tabella 9'!F20/'Tabella 9'!E20</f>
        <v>0.65561534009818845</v>
      </c>
      <c r="M20" s="139">
        <f>+'Tabella 9'!I20/'Tabella 9'!H20</f>
        <v>6535.6567348463923</v>
      </c>
      <c r="N20" s="134">
        <f>+'Tabella 9'!H20/('Tabella 9'!H20+'Tabella 9'!J20)</f>
        <v>0.41168169292918483</v>
      </c>
      <c r="O20" s="113">
        <f>+'Tabella 9'!K20/'Tabella 9'!J20</f>
        <v>12540.40680740766</v>
      </c>
      <c r="P20" s="55"/>
      <c r="Q20" s="55"/>
      <c r="R20" s="55"/>
      <c r="S20" s="55"/>
      <c r="T20" s="55"/>
      <c r="U20" s="55"/>
      <c r="V20" s="55"/>
    </row>
    <row r="21" spans="1:22" ht="15.5" x14ac:dyDescent="0.35">
      <c r="A21" s="394" t="s">
        <v>97</v>
      </c>
      <c r="B21" s="116">
        <f>+'Tabella 9'!B21/'Tabella 9'!J21</f>
        <v>0.47540403444614843</v>
      </c>
      <c r="C21" s="114">
        <f>+'Tabella 9'!E21/'Tabella 9'!K21</f>
        <v>0.49697438556030249</v>
      </c>
      <c r="D21" s="115">
        <f>+'Tabella 9'!E21/'Tabella 9'!B21</f>
        <v>21573.272952853597</v>
      </c>
      <c r="E21" s="114">
        <f>+('Tabella 8'!B21+'Tabella 8'!D21+'Tabella 8'!F21+'Tabella 8'!H21)/(('Tabella 8'!B21+'Tabella 8'!D21+'Tabella 8'!F21+'Tabella 8'!H21)+'Tabella 9'!B21)</f>
        <v>0.40507824033067613</v>
      </c>
      <c r="F21" s="114">
        <f>+('Tabella 8'!C21+'Tabella 8'!G21+'Tabella 8'!J21)/(('Tabella 8'!C21+'Tabella 8'!G21+'Tabella 8'!J21)+'Tabella 9'!E21)</f>
        <v>0.16704846678172294</v>
      </c>
      <c r="G21" s="114">
        <f>+'Tabella 9'!B21/'Tabella 9'!$B$31</f>
        <v>3.8608004215265966E-2</v>
      </c>
      <c r="H21" s="114">
        <f>+'Tabella 9'!E21/'Tabella 9'!$E$31</f>
        <v>3.7331812097838112E-2</v>
      </c>
      <c r="I21" s="116">
        <f>+('Tabella 9'!B21-'Tabella 7'!B21)/'Tabella 7'!B21</f>
        <v>-8.916261724488643E-2</v>
      </c>
      <c r="J21" s="116">
        <f>+('Tabella 9'!E21-'Tabella 7'!C21)/'Tabella 7'!C21</f>
        <v>-0.12397380760955085</v>
      </c>
      <c r="K21" s="114">
        <f>+('Tabella 8'!F21+'Tabella 8'!B21)/('Tabella 8'!B21+'Tabella 8'!D21+'Tabella 8'!F21+'Tabella 8'!H21)</f>
        <v>0.72120991253644318</v>
      </c>
      <c r="L21" s="117">
        <f>+'Tabella 9'!F21/'Tabella 9'!E21</f>
        <v>0.8339680946543887</v>
      </c>
      <c r="M21" s="139">
        <f>+'Tabella 9'!I21/'Tabella 9'!H21</f>
        <v>8546.3701829991878</v>
      </c>
      <c r="N21" s="134">
        <f>+'Tabella 9'!H21/('Tabella 9'!H21+'Tabella 9'!J21)</f>
        <v>0.48569695131199758</v>
      </c>
      <c r="O21" s="113">
        <f>+'Tabella 9'!K21/'Tabella 9'!J21</f>
        <v>20636.920726672171</v>
      </c>
      <c r="P21" s="55"/>
      <c r="Q21" s="55"/>
      <c r="R21" s="55"/>
      <c r="S21" s="55"/>
      <c r="T21" s="55"/>
      <c r="U21" s="55"/>
      <c r="V21" s="55"/>
    </row>
    <row r="22" spans="1:22" ht="15.5" x14ac:dyDescent="0.35">
      <c r="A22" s="392" t="s">
        <v>292</v>
      </c>
      <c r="B22" s="116">
        <f>+'Tabella 9'!B22/'Tabella 9'!J22</f>
        <v>0.43363561842993914</v>
      </c>
      <c r="C22" s="114">
        <f>+'Tabella 9'!E22/'Tabella 9'!K22</f>
        <v>0.45865199233674447</v>
      </c>
      <c r="D22" s="115">
        <f>+'Tabella 9'!E22/'Tabella 9'!B22</f>
        <v>13343.565990179644</v>
      </c>
      <c r="E22" s="114">
        <f>+('Tabella 8'!B22+'Tabella 8'!D22+'Tabella 8'!F22+'Tabella 8'!H22)/(('Tabella 8'!B22+'Tabella 8'!D22+'Tabella 8'!F22+'Tabella 8'!H22)+'Tabella 9'!B22)</f>
        <v>0.34376974869902399</v>
      </c>
      <c r="F22" s="114">
        <f>+('Tabella 8'!C22+'Tabella 8'!G22+'Tabella 8'!J22)/(('Tabella 8'!C22+'Tabella 8'!G22+'Tabella 8'!J22)+'Tabella 9'!E22)</f>
        <v>0.17016788045049147</v>
      </c>
      <c r="G22" s="114">
        <f>+'Tabella 9'!B22/'Tabella 9'!$B$31</f>
        <v>0.4028979953536273</v>
      </c>
      <c r="H22" s="114">
        <f>+'Tabella 9'!E22/'Tabella 9'!$E$31</f>
        <v>0.24096429479466908</v>
      </c>
      <c r="I22" s="116">
        <f>+('Tabella 9'!B22-'Tabella 7'!B22)/'Tabella 7'!B22</f>
        <v>-3.92584639283593E-2</v>
      </c>
      <c r="J22" s="116">
        <f>+('Tabella 9'!E22-'Tabella 7'!C22)/'Tabella 7'!C22</f>
        <v>-4.9172795403993774E-2</v>
      </c>
      <c r="K22" s="114">
        <f>+('Tabella 8'!F22+'Tabella 8'!B22)/('Tabella 8'!B22+'Tabella 8'!D22+'Tabella 8'!F22+'Tabella 8'!H22)</f>
        <v>0.71885071036267079</v>
      </c>
      <c r="L22" s="117">
        <f>+'Tabella 9'!F22/'Tabella 9'!E22</f>
        <v>0.70287627345279535</v>
      </c>
      <c r="M22" s="139">
        <f>+'Tabella 9'!I22/'Tabella 9'!H22</f>
        <v>4902.734221716124</v>
      </c>
      <c r="N22" s="134">
        <f>+'Tabella 9'!H22/('Tabella 9'!H22+'Tabella 9'!J22)</f>
        <v>0.53291127657320092</v>
      </c>
      <c r="O22" s="113">
        <f>+'Tabella 9'!K22/'Tabella 9'!J22</f>
        <v>12615.76442900081</v>
      </c>
      <c r="P22" s="55"/>
      <c r="Q22" s="55"/>
      <c r="R22" s="55"/>
      <c r="S22" s="55"/>
      <c r="T22" s="55"/>
      <c r="U22" s="55"/>
      <c r="V22" s="55"/>
    </row>
    <row r="23" spans="1:22" ht="15.5" x14ac:dyDescent="0.35">
      <c r="A23" s="392" t="s">
        <v>302</v>
      </c>
      <c r="B23" s="116">
        <f>+'Tabella 9'!B23/'Tabella 9'!J23</f>
        <v>0.19140161572792497</v>
      </c>
      <c r="C23" s="114">
        <f>+'Tabella 9'!E23/'Tabella 9'!K23</f>
        <v>0.28119143910546746</v>
      </c>
      <c r="D23" s="115">
        <f>+'Tabella 9'!E23/'Tabella 9'!B23</f>
        <v>29839.048110979929</v>
      </c>
      <c r="E23" s="114">
        <f>+('Tabella 8'!B23+'Tabella 8'!D23+'Tabella 8'!F23+'Tabella 8'!H23)/(('Tabella 8'!B23+'Tabella 8'!D23+'Tabella 8'!F23+'Tabella 8'!H23)+'Tabella 9'!B23)</f>
        <v>0.36649214659685864</v>
      </c>
      <c r="F23" s="114">
        <f>+('Tabella 8'!C23+'Tabella 8'!G23+'Tabella 8'!J23)/(('Tabella 8'!C23+'Tabella 8'!G23+'Tabella 8'!J23)+'Tabella 9'!E23)</f>
        <v>0.17302774764292361</v>
      </c>
      <c r="G23" s="114">
        <f>+'Tabella 9'!B23/'Tabella 9'!$B$31</f>
        <v>1.6228773980312791E-2</v>
      </c>
      <c r="H23" s="114">
        <f>+'Tabella 9'!E23/'Tabella 9'!$E$31</f>
        <v>2.1704828439313085E-2</v>
      </c>
      <c r="I23" s="116">
        <f>+('Tabella 9'!B23-'Tabella 7'!B23)/'Tabella 7'!B23</f>
        <v>-3.1723349528436695E-2</v>
      </c>
      <c r="J23" s="116">
        <f>+('Tabella 9'!E23-'Tabella 7'!C23)/'Tabella 7'!C23</f>
        <v>-2.765675882832281E-2</v>
      </c>
      <c r="K23" s="114">
        <f>+('Tabella 8'!F23+'Tabella 8'!B23)/('Tabella 8'!B23+'Tabella 8'!D23+'Tabella 8'!F23+'Tabella 8'!H23)</f>
        <v>0.68061224489795913</v>
      </c>
      <c r="L23" s="117">
        <f>+'Tabella 9'!F23/'Tabella 9'!E23</f>
        <v>0.89636069429755938</v>
      </c>
      <c r="M23" s="139">
        <f>+'Tabella 9'!I23/'Tabella 9'!H23</f>
        <v>4768.751585599819</v>
      </c>
      <c r="N23" s="134">
        <f>+'Tabella 9'!H23/('Tabella 9'!H23+'Tabella 9'!J23)</f>
        <v>0.71452762635873945</v>
      </c>
      <c r="O23" s="113">
        <f>+'Tabella 9'!K23/'Tabella 9'!J23</f>
        <v>20310.867352126999</v>
      </c>
      <c r="P23" s="55"/>
      <c r="Q23" s="55"/>
      <c r="R23" s="55"/>
      <c r="S23" s="55"/>
      <c r="T23" s="55"/>
      <c r="U23" s="55"/>
      <c r="V23" s="55"/>
    </row>
    <row r="24" spans="1:22" ht="15.5" x14ac:dyDescent="0.35">
      <c r="A24" s="392" t="s">
        <v>293</v>
      </c>
      <c r="B24" s="116">
        <f>+'Tabella 9'!B24/'Tabella 9'!J24</f>
        <v>0.36398659966499164</v>
      </c>
      <c r="C24" s="114">
        <f>+'Tabella 9'!E24/'Tabella 9'!K24</f>
        <v>0.3794798425144445</v>
      </c>
      <c r="D24" s="115">
        <f>+'Tabella 9'!E24/'Tabella 9'!B24</f>
        <v>21185.421997238842</v>
      </c>
      <c r="E24" s="114">
        <f>+('Tabella 8'!B24+'Tabella 8'!D24+'Tabella 8'!F24+'Tabella 8'!H24)/(('Tabella 8'!B24+'Tabella 8'!D24+'Tabella 8'!F24+'Tabella 8'!H24)+'Tabella 9'!B24)</f>
        <v>0.33588019559902199</v>
      </c>
      <c r="F24" s="114">
        <f>+('Tabella 8'!C24+'Tabella 8'!G24+'Tabella 8'!J24)/(('Tabella 8'!C24+'Tabella 8'!G24+'Tabella 8'!J24)+'Tabella 9'!E24)</f>
        <v>0.10488238913198294</v>
      </c>
      <c r="G24" s="114">
        <f>+'Tabella 9'!B24/'Tabella 9'!$B$31</f>
        <v>1.0408832898234858E-2</v>
      </c>
      <c r="H24" s="114">
        <f>+'Tabella 9'!E24/'Tabella 9'!$E$31</f>
        <v>9.8838202049632666E-3</v>
      </c>
      <c r="I24" s="116">
        <f>+('Tabella 9'!B24-'Tabella 7'!B24)/'Tabella 7'!B24</f>
        <v>-9.9461251554082059E-2</v>
      </c>
      <c r="J24" s="116">
        <f>+('Tabella 9'!E24-'Tabella 7'!C24)/'Tabella 7'!C24</f>
        <v>1.2410650254367618E-2</v>
      </c>
      <c r="K24" s="114">
        <f>+('Tabella 8'!F24+'Tabella 8'!B24)/('Tabella 8'!B24+'Tabella 8'!D24+'Tabella 8'!F24+'Tabella 8'!H24)</f>
        <v>0.64604185623293908</v>
      </c>
      <c r="L24" s="117">
        <f>+'Tabella 9'!F24/'Tabella 9'!E24</f>
        <v>0.78183152278344725</v>
      </c>
      <c r="M24" s="139">
        <f>+'Tabella 9'!I24/'Tabella 9'!H24</f>
        <v>4480.4842441164737</v>
      </c>
      <c r="N24" s="134">
        <f>+'Tabella 9'!H24/('Tabella 9'!H24+'Tabella 9'!J24)</f>
        <v>0.62682835354419297</v>
      </c>
      <c r="O24" s="113">
        <f>+'Tabella 9'!K24/'Tabella 9'!J24</f>
        <v>20320.472529313232</v>
      </c>
      <c r="P24" s="55"/>
      <c r="Q24" s="55"/>
    </row>
    <row r="25" spans="1:22" ht="15.5" x14ac:dyDescent="0.35">
      <c r="A25" s="392" t="s">
        <v>294</v>
      </c>
      <c r="B25" s="116">
        <f>+'Tabella 9'!B25/'Tabella 9'!J25</f>
        <v>0.21121880178777683</v>
      </c>
      <c r="C25" s="114">
        <f>+'Tabella 9'!E25/'Tabella 9'!K25</f>
        <v>0.3106436662400392</v>
      </c>
      <c r="D25" s="115">
        <f>+'Tabella 9'!E25/'Tabella 9'!B25</f>
        <v>28030.465208432397</v>
      </c>
      <c r="E25" s="114">
        <f>+('Tabella 8'!B25+'Tabella 8'!D25+'Tabella 8'!F25+'Tabella 8'!H25)/(('Tabella 8'!B25+'Tabella 8'!D25+'Tabella 8'!F25+'Tabella 8'!H25)+'Tabella 9'!B25)</f>
        <v>0.39914285714285713</v>
      </c>
      <c r="F25" s="114">
        <f>+('Tabella 8'!C25+'Tabella 8'!G25+'Tabella 8'!J25)/(('Tabella 8'!C25+'Tabella 8'!G25+'Tabella 8'!J25)+'Tabella 9'!E25)</f>
        <v>0.15867536690972303</v>
      </c>
      <c r="G25" s="114">
        <f>+'Tabella 9'!B25/'Tabella 9'!$B$31</f>
        <v>6.0441165904246398E-2</v>
      </c>
      <c r="H25" s="114">
        <f>+'Tabella 9'!E25/'Tabella 9'!$E$31</f>
        <v>7.5936192893439433E-2</v>
      </c>
      <c r="I25" s="116">
        <f>+('Tabella 9'!B25-'Tabella 7'!B25)/'Tabella 7'!B25</f>
        <v>-4.4742221212809449E-2</v>
      </c>
      <c r="J25" s="116">
        <f>+('Tabella 9'!E25-'Tabella 7'!C25)/'Tabella 7'!C25</f>
        <v>-2.1373694145445911E-2</v>
      </c>
      <c r="K25" s="114">
        <f>+('Tabella 8'!F25+'Tabella 8'!B25)/('Tabella 8'!B25+'Tabella 8'!D25+'Tabella 8'!F25+'Tabella 8'!H25)</f>
        <v>0.71403006442376526</v>
      </c>
      <c r="L25" s="117">
        <f>+'Tabella 9'!F25/'Tabella 9'!E25</f>
        <v>0.87944214796294851</v>
      </c>
      <c r="M25" s="139">
        <f>+'Tabella 9'!I25/'Tabella 9'!H25</f>
        <v>5112.0507037665657</v>
      </c>
      <c r="N25" s="134">
        <f>+'Tabella 9'!H25/('Tabella 9'!H25+'Tabella 9'!J25)</f>
        <v>0.66133777785336489</v>
      </c>
      <c r="O25" s="113">
        <f>+'Tabella 9'!K25/'Tabella 9'!J25</f>
        <v>19059.011717638394</v>
      </c>
      <c r="P25" s="55"/>
      <c r="Q25" s="55"/>
    </row>
    <row r="26" spans="1:22" ht="15.5" x14ac:dyDescent="0.35">
      <c r="A26" s="392" t="s">
        <v>295</v>
      </c>
      <c r="B26" s="116">
        <f>+'Tabella 9'!B26/'Tabella 9'!J26</f>
        <v>0.24719706770159552</v>
      </c>
      <c r="C26" s="114">
        <f>+'Tabella 9'!E26/'Tabella 9'!K26</f>
        <v>0.35933015270302676</v>
      </c>
      <c r="D26" s="115">
        <f>+'Tabella 9'!E26/'Tabella 9'!B26</f>
        <v>31530.809856083732</v>
      </c>
      <c r="E26" s="114">
        <f>+('Tabella 8'!B26+'Tabella 8'!D26+'Tabella 8'!F26+'Tabella 8'!H26)/(('Tabella 8'!B26+'Tabella 8'!D26+'Tabella 8'!F26+'Tabella 8'!H26)+'Tabella 9'!B26)</f>
        <v>0.38525469168900806</v>
      </c>
      <c r="F26" s="114">
        <f>+('Tabella 8'!C26+'Tabella 8'!G26+'Tabella 8'!J26)/(('Tabella 8'!C26+'Tabella 8'!G26+'Tabella 8'!J26)+'Tabella 9'!E26)</f>
        <v>0.14248765083913995</v>
      </c>
      <c r="G26" s="114">
        <f>+'Tabella 9'!B26/'Tabella 9'!$B$31</f>
        <v>1.098364189399564E-2</v>
      </c>
      <c r="H26" s="114">
        <f>+'Tabella 9'!E26/'Tabella 9'!$E$31</f>
        <v>1.5522696683264307E-2</v>
      </c>
      <c r="I26" s="116">
        <f>+('Tabella 9'!B26-'Tabella 7'!B26)/'Tabella 7'!B26</f>
        <v>-5.0910596026490069E-2</v>
      </c>
      <c r="J26" s="116">
        <f>+('Tabella 9'!E26-'Tabella 7'!C26)/'Tabella 7'!C26</f>
        <v>-8.0569949333021612E-2</v>
      </c>
      <c r="K26" s="114">
        <f>+('Tabella 8'!F26+'Tabella 8'!B26)/('Tabella 8'!B26+'Tabella 8'!D26+'Tabella 8'!F26+'Tabella 8'!H26)</f>
        <v>0.72860125260960329</v>
      </c>
      <c r="L26" s="117">
        <f>+'Tabella 9'!F26/'Tabella 9'!E26</f>
        <v>0.80747870401978572</v>
      </c>
      <c r="M26" s="139">
        <f>+'Tabella 9'!I26/'Tabella 9'!H26</f>
        <v>4853.3350401938114</v>
      </c>
      <c r="N26" s="134">
        <f>+'Tabella 9'!H26/('Tabella 9'!H26+'Tabella 9'!J26)</f>
        <v>0.66192871200524817</v>
      </c>
      <c r="O26" s="113">
        <f>+'Tabella 9'!K26/'Tabella 9'!J26</f>
        <v>21691.259918068132</v>
      </c>
      <c r="P26" s="55"/>
      <c r="Q26" s="55"/>
    </row>
    <row r="27" spans="1:22" ht="15.5" x14ac:dyDescent="0.35">
      <c r="A27" s="392" t="s">
        <v>296</v>
      </c>
      <c r="B27" s="116">
        <f>+'Tabella 9'!B27/'Tabella 9'!J27</f>
        <v>0.30600782320885295</v>
      </c>
      <c r="C27" s="114">
        <f>+'Tabella 9'!E27/'Tabella 9'!K27</f>
        <v>0.39014600139367306</v>
      </c>
      <c r="D27" s="115">
        <f>+'Tabella 9'!E27/'Tabella 9'!B27</f>
        <v>29822.797771222551</v>
      </c>
      <c r="E27" s="114">
        <f>+('Tabella 8'!B27+'Tabella 8'!D27+'Tabella 8'!F27+'Tabella 8'!H27)/(('Tabella 8'!B27+'Tabella 8'!D27+'Tabella 8'!F27+'Tabella 8'!H27)+'Tabella 9'!B27)</f>
        <v>0.33052954944411939</v>
      </c>
      <c r="F27" s="114">
        <f>+('Tabella 8'!C27+'Tabella 8'!G27+'Tabella 8'!J27)/(('Tabella 8'!C27+'Tabella 8'!G27+'Tabella 8'!J27)+'Tabella 9'!E27)</f>
        <v>0.13370176663125705</v>
      </c>
      <c r="G27" s="114">
        <f>+'Tabella 9'!B27/'Tabella 9'!$B$31</f>
        <v>4.3843556151653772E-2</v>
      </c>
      <c r="H27" s="114">
        <f>+'Tabella 9'!E27/'Tabella 9'!$E$31</f>
        <v>5.8605697216364799E-2</v>
      </c>
      <c r="I27" s="116">
        <f>+('Tabella 9'!B27-'Tabella 7'!B27)/'Tabella 7'!B27</f>
        <v>-5.4051260851591565E-2</v>
      </c>
      <c r="J27" s="116">
        <f>+('Tabella 9'!E27-'Tabella 7'!C27)/'Tabella 7'!C27</f>
        <v>-1.6486447711011386E-2</v>
      </c>
      <c r="K27" s="114">
        <f>+('Tabella 8'!F27+'Tabella 8'!B27)/('Tabella 8'!B27+'Tabella 8'!D27+'Tabella 8'!F27+'Tabella 8'!H27)</f>
        <v>0.70612967470679355</v>
      </c>
      <c r="L27" s="117">
        <f>+'Tabella 9'!F27/'Tabella 9'!E27</f>
        <v>0.85983211779921453</v>
      </c>
      <c r="M27" s="139">
        <f>+'Tabella 9'!I27/'Tabella 9'!H27</f>
        <v>6273.5456858217885</v>
      </c>
      <c r="N27" s="134">
        <f>+'Tabella 9'!H27/('Tabella 9'!H27+'Tabella 9'!J27)</f>
        <v>0.60995996713915002</v>
      </c>
      <c r="O27" s="113">
        <f>+'Tabella 9'!K27/'Tabella 9'!J27</f>
        <v>23391.267359834175</v>
      </c>
      <c r="P27" s="55"/>
      <c r="Q27" s="55"/>
    </row>
    <row r="28" spans="1:22" ht="15.5" x14ac:dyDescent="0.35">
      <c r="A28" s="394" t="s">
        <v>118</v>
      </c>
      <c r="B28" s="116">
        <f>+'Tabella 9'!B28/'Tabella 9'!J28</f>
        <v>0.3092224231464738</v>
      </c>
      <c r="C28" s="114">
        <f>+'Tabella 9'!E28/'Tabella 9'!K28</f>
        <v>0.36143892589818216</v>
      </c>
      <c r="D28" s="115">
        <f>+'Tabella 9'!E28/'Tabella 9'!B28</f>
        <v>31296.359133126934</v>
      </c>
      <c r="E28" s="114">
        <f>+('Tabella 8'!B28+'Tabella 8'!D28+'Tabella 8'!F28+'Tabella 8'!H28)/(('Tabella 8'!B28+'Tabella 8'!D28+'Tabella 8'!F28+'Tabella 8'!H28)+'Tabella 9'!B28)</f>
        <v>0.40794297352342157</v>
      </c>
      <c r="F28" s="114">
        <f>+('Tabella 8'!C28+'Tabella 8'!G28+'Tabella 8'!J28)/(('Tabella 8'!C28+'Tabella 8'!G28+'Tabella 8'!J28)+'Tabella 9'!E28)</f>
        <v>0.17727787082912616</v>
      </c>
      <c r="G28" s="114">
        <f>+'Tabella 9'!B28/'Tabella 9'!$B$31</f>
        <v>1.3924747922304984E-2</v>
      </c>
      <c r="H28" s="114">
        <f>+'Tabella 9'!E28/'Tabella 9'!$E$31</f>
        <v>1.9532905079176516E-2</v>
      </c>
      <c r="I28" s="116">
        <f>+('Tabella 9'!B28-'Tabella 7'!B28)/'Tabella 7'!B28</f>
        <v>-0.12122128174123338</v>
      </c>
      <c r="J28" s="116">
        <f>+('Tabella 9'!E28-'Tabella 7'!C28)/'Tabella 7'!C28</f>
        <v>-8.2180903278861822E-2</v>
      </c>
      <c r="K28" s="114">
        <f>+('Tabella 8'!F28+'Tabella 8'!B28)/('Tabella 8'!B28+'Tabella 8'!D28+'Tabella 8'!F28+'Tabella 8'!H28)</f>
        <v>0.69046430354468302</v>
      </c>
      <c r="L28" s="117">
        <f>+'Tabella 9'!F28/'Tabella 9'!E28</f>
        <v>0.90293457853280434</v>
      </c>
      <c r="M28" s="139">
        <f>+'Tabella 9'!I28/'Tabella 9'!H28</f>
        <v>8395.2909304201185</v>
      </c>
      <c r="N28" s="134">
        <f>+'Tabella 9'!H28/('Tabella 9'!H28+'Tabella 9'!J28)</f>
        <v>0.59197048611111114</v>
      </c>
      <c r="O28" s="113">
        <f>+'Tabella 9'!K28/'Tabella 9'!J28</f>
        <v>26775.024252739069</v>
      </c>
      <c r="P28" s="55"/>
      <c r="Q28" s="55"/>
    </row>
    <row r="29" spans="1:22" ht="15.5" x14ac:dyDescent="0.35">
      <c r="A29" s="392" t="s">
        <v>303</v>
      </c>
      <c r="B29" s="116">
        <f>+'Tabella 9'!B29/'Tabella 9'!J29</f>
        <v>0.16717536661887253</v>
      </c>
      <c r="C29" s="114">
        <f>+'Tabella 9'!E29/'Tabella 9'!K29</f>
        <v>0.28743053082100251</v>
      </c>
      <c r="D29" s="115">
        <f>+'Tabella 9'!E29/'Tabella 9'!B29</f>
        <v>32652.531929347828</v>
      </c>
      <c r="E29" s="114">
        <f>+('Tabella 8'!B29+'Tabella 8'!D29+'Tabella 8'!F29+'Tabella 8'!H29)/(('Tabella 8'!B29+'Tabella 8'!D29+'Tabella 8'!F29+'Tabella 8'!H29)+'Tabella 9'!B29)</f>
        <v>0.383907083812912</v>
      </c>
      <c r="F29" s="114">
        <f>+('Tabella 8'!C29+'Tabella 8'!G29+'Tabella 8'!J29)/(('Tabella 8'!C29+'Tabella 8'!G29+'Tabella 8'!J29)+'Tabella 9'!E29)</f>
        <v>0.15969196668738092</v>
      </c>
      <c r="G29" s="114">
        <f>+'Tabella 9'!B29/'Tabella 9'!$B$31</f>
        <v>5.6407922783991572E-2</v>
      </c>
      <c r="H29" s="114">
        <f>+'Tabella 9'!E29/'Tabella 9'!$E$31</f>
        <v>8.2554861067772684E-2</v>
      </c>
      <c r="I29" s="116">
        <f>+('Tabella 9'!B29-'Tabella 7'!B29)/'Tabella 7'!B29</f>
        <v>-7.3047858942065488E-2</v>
      </c>
      <c r="J29" s="116">
        <f>+('Tabella 9'!E29-'Tabella 7'!C29)/'Tabella 7'!C29</f>
        <v>-4.3126657664937854E-2</v>
      </c>
      <c r="K29" s="114">
        <f>+('Tabella 8'!F29+'Tabella 8'!B29)/('Tabella 8'!B29+'Tabella 8'!D29+'Tabella 8'!F29+'Tabella 8'!H29)</f>
        <v>0.6685745434723358</v>
      </c>
      <c r="L29" s="117">
        <f>+'Tabella 9'!F29/'Tabella 9'!E29</f>
        <v>0.89575633658061382</v>
      </c>
      <c r="M29" s="139">
        <f>+'Tabella 9'!I29/'Tabella 9'!H29</f>
        <v>4348.7719475095855</v>
      </c>
      <c r="N29" s="134">
        <f>+'Tabella 9'!H29/('Tabella 9'!H29+'Tabella 9'!J29)</f>
        <v>0.70290594685786589</v>
      </c>
      <c r="O29" s="113">
        <f>+'Tabella 9'!K29/'Tabella 9'!J29</f>
        <v>18991.368038500306</v>
      </c>
      <c r="P29" s="55"/>
      <c r="Q29" s="55"/>
    </row>
    <row r="30" spans="1:22" ht="16" thickBot="1" x14ac:dyDescent="0.4">
      <c r="A30" s="410" t="s">
        <v>297</v>
      </c>
      <c r="B30" s="116">
        <f>+'Tabella 9'!B30/'Tabella 9'!J30</f>
        <v>0.12286416366649523</v>
      </c>
      <c r="C30" s="118">
        <f>+'Tabella 9'!E30/'Tabella 9'!K30</f>
        <v>0.27161355541274335</v>
      </c>
      <c r="D30" s="119">
        <f>+'Tabella 9'!E30/'Tabella 9'!B30</f>
        <v>49454.142325581393</v>
      </c>
      <c r="E30" s="118">
        <f>+('Tabella 8'!B30+'Tabella 8'!D30+'Tabella 8'!F30+'Tabella 8'!H30)/(('Tabella 8'!B30+'Tabella 8'!D30+'Tabella 8'!F30+'Tabella 8'!H30)+'Tabella 9'!B30)</f>
        <v>0.30375647668393785</v>
      </c>
      <c r="F30" s="118">
        <f>+('Tabella 8'!C30+'Tabella 8'!G30+'Tabella 8'!J30)/(('Tabella 8'!C30+'Tabella 8'!G30+'Tabella 8'!J30)+'Tabella 9'!E30)</f>
        <v>0.12121447322481906</v>
      </c>
      <c r="G30" s="118">
        <f>+'Tabella 9'!B30/'Tabella 9'!$B$31</f>
        <v>1.0298661174047374E-2</v>
      </c>
      <c r="H30" s="118">
        <f>+'Tabella 9'!E30/'Tabella 9'!$E$31</f>
        <v>2.2828066307522363E-2</v>
      </c>
      <c r="I30" s="116">
        <f>+('Tabella 9'!B30-'Tabella 7'!B30)/'Tabella 7'!B30</f>
        <v>-4.2742653606411399E-2</v>
      </c>
      <c r="J30" s="116">
        <f>+('Tabella 9'!E30-'Tabella 7'!C30)/'Tabella 7'!C30</f>
        <v>-1.0253848635079681E-2</v>
      </c>
      <c r="K30" s="118">
        <f>+('Tabella 8'!F30+'Tabella 8'!B30)/('Tabella 8'!B30+'Tabella 8'!D30+'Tabella 8'!F30+'Tabella 8'!H30)</f>
        <v>0.65991471215351816</v>
      </c>
      <c r="L30" s="120">
        <f>+'Tabella 9'!F30/'Tabella 9'!E30</f>
        <v>0.8868251034460809</v>
      </c>
      <c r="M30" s="139">
        <f>+'Tabella 9'!I30/'Tabella 9'!H30</f>
        <v>4303.2422085059607</v>
      </c>
      <c r="N30" s="135">
        <f>+'Tabella 9'!H30/('Tabella 9'!H30+'Tabella 9'!J30)</f>
        <v>0.77165487903541508</v>
      </c>
      <c r="O30" s="136">
        <f>+'Tabella 9'!K30/'Tabella 9'!J30</f>
        <v>22370.539745128292</v>
      </c>
      <c r="P30" s="55"/>
      <c r="Q30" s="55"/>
    </row>
    <row r="31" spans="1:22" s="3" customFormat="1" ht="16" thickBot="1" x14ac:dyDescent="0.4">
      <c r="A31" s="4" t="s">
        <v>131</v>
      </c>
      <c r="B31" s="28">
        <f>+'Tabella 9'!B31/'Tabella 9'!J31</f>
        <v>0.20669679190024615</v>
      </c>
      <c r="C31" s="28">
        <f>+'Tabella 9'!E31/'Tabella 9'!K31</f>
        <v>0.273988259969137</v>
      </c>
      <c r="D31" s="50">
        <f>+'Tabella 9'!E31/'Tabella 9'!B31</f>
        <v>22310.757670107538</v>
      </c>
      <c r="E31" s="28">
        <f>+('Tabella 8'!B31+'Tabella 8'!D31+'Tabella 8'!F31+'Tabella 8'!H31)/(('Tabella 8'!B31+'Tabella 8'!D31+'Tabella 8'!F31+'Tabella 8'!H31)+'Tabella 9'!B31)</f>
        <v>0.35353063038234173</v>
      </c>
      <c r="F31" s="28">
        <f>+('Tabella 8'!C31+'Tabella 8'!G31+'Tabella 8'!J31)/(('Tabella 8'!C31+'Tabella 8'!G31+'Tabella 8'!J31)+'Tabella 9'!E31)</f>
        <v>0.16522159033848557</v>
      </c>
      <c r="G31" s="28">
        <f>+'Tabella 9'!B31/'Tabella 9'!$B$31</f>
        <v>1</v>
      </c>
      <c r="H31" s="28">
        <f>+'Tabella 9'!E31/'Tabella 9'!$E$31</f>
        <v>1</v>
      </c>
      <c r="I31" s="28">
        <f>+('Tabella 9'!B31-'Tabella 7'!B31)/'Tabella 7'!B31</f>
        <v>-5.974417871458812E-2</v>
      </c>
      <c r="J31" s="28">
        <f>+('Tabella 9'!E31-'Tabella 7'!C31)/'Tabella 7'!C31</f>
        <v>-4.9381204620600964E-2</v>
      </c>
      <c r="K31" s="28">
        <f>+('Tabella 8'!F31+'Tabella 8'!B31)/('Tabella 8'!B31+'Tabella 8'!D31+'Tabella 8'!F31+'Tabella 8'!H31)</f>
        <v>0.69428726591104184</v>
      </c>
      <c r="L31" s="28">
        <f>+'Tabella 9'!F31/'Tabella 9'!E31</f>
        <v>0.81306165992800328</v>
      </c>
      <c r="M31" s="138">
        <f>+'Tabella 9'!I31/'Tabella 9'!H31</f>
        <v>4695.226619987141</v>
      </c>
      <c r="N31" s="137">
        <f>+'Tabella 9'!H31/('Tabella 9'!H31+'Tabella 9'!J31)</f>
        <v>0.69257549889982251</v>
      </c>
      <c r="O31" s="138">
        <f>+'Tabella 9'!K31/'Tabella 9'!J31</f>
        <v>16831.239542141335</v>
      </c>
      <c r="P31" s="55"/>
      <c r="Q31" s="55"/>
    </row>
    <row r="32" spans="1:22" ht="14.25" customHeight="1" x14ac:dyDescent="0.35">
      <c r="P32" s="55"/>
      <c r="Q32" s="55"/>
    </row>
    <row r="33" spans="7:17" ht="14.25" customHeight="1" x14ac:dyDescent="0.35">
      <c r="G33" s="32"/>
      <c r="H33" s="32"/>
      <c r="P33" s="55"/>
      <c r="Q33" s="55"/>
    </row>
    <row r="34" spans="7:17" ht="14.25" customHeight="1" x14ac:dyDescent="0.35">
      <c r="G34" s="32"/>
      <c r="H34" s="32"/>
      <c r="P34" s="55"/>
      <c r="Q34" s="55"/>
    </row>
    <row r="35" spans="7:17" ht="14.25" customHeight="1" x14ac:dyDescent="0.35">
      <c r="G35" s="32"/>
      <c r="H35" s="32"/>
      <c r="P35" s="55"/>
      <c r="Q35" s="55"/>
    </row>
    <row r="36" spans="7:17" ht="14.25" customHeight="1" x14ac:dyDescent="0.35">
      <c r="G36" s="32"/>
      <c r="H36" s="32"/>
    </row>
    <row r="37" spans="7:17" ht="14.25" customHeight="1" x14ac:dyDescent="0.35">
      <c r="G37" s="32"/>
      <c r="H37" s="32"/>
    </row>
    <row r="38" spans="7:17" ht="14.25" customHeight="1" x14ac:dyDescent="0.35">
      <c r="G38" s="32"/>
      <c r="H38" s="32"/>
    </row>
    <row r="39" spans="7:17" ht="14.25" customHeight="1" x14ac:dyDescent="0.35">
      <c r="G39" s="32"/>
      <c r="H39" s="32"/>
    </row>
    <row r="40" spans="7:17" ht="14.25" customHeight="1" x14ac:dyDescent="0.35">
      <c r="G40" s="32"/>
      <c r="H40" s="32"/>
    </row>
    <row r="41" spans="7:17" ht="14.25" customHeight="1" x14ac:dyDescent="0.35">
      <c r="G41" s="32"/>
      <c r="H41" s="32"/>
    </row>
    <row r="42" spans="7:17" ht="14.25" customHeight="1" x14ac:dyDescent="0.35">
      <c r="G42" s="32"/>
      <c r="H42" s="32"/>
    </row>
    <row r="43" spans="7:17" ht="14.25" customHeight="1" x14ac:dyDescent="0.35">
      <c r="G43" s="32"/>
      <c r="H43" s="32"/>
    </row>
    <row r="44" spans="7:17" ht="14.25" customHeight="1" x14ac:dyDescent="0.35">
      <c r="G44" s="32"/>
      <c r="H44" s="32"/>
    </row>
    <row r="45" spans="7:17" ht="14.25" customHeight="1" x14ac:dyDescent="0.35">
      <c r="G45" s="32"/>
      <c r="H45" s="32"/>
    </row>
    <row r="46" spans="7:17" ht="14.25" customHeight="1" x14ac:dyDescent="0.35">
      <c r="G46" s="32"/>
      <c r="H46" s="32"/>
    </row>
    <row r="47" spans="7:17" ht="14.25" customHeight="1" x14ac:dyDescent="0.35">
      <c r="G47" s="32"/>
      <c r="H47" s="32"/>
    </row>
    <row r="48" spans="7:17" ht="14.25" customHeight="1" x14ac:dyDescent="0.35">
      <c r="G48" s="32"/>
      <c r="H48" s="32"/>
    </row>
    <row r="49" spans="7:8" ht="14.25" customHeight="1" x14ac:dyDescent="0.35">
      <c r="G49" s="32"/>
      <c r="H49" s="32"/>
    </row>
    <row r="50" spans="7:8" ht="14.25" customHeight="1" x14ac:dyDescent="0.35">
      <c r="G50" s="32"/>
      <c r="H50" s="32"/>
    </row>
    <row r="51" spans="7:8" ht="14.25" customHeight="1" x14ac:dyDescent="0.35">
      <c r="G51" s="32"/>
      <c r="H51" s="32"/>
    </row>
    <row r="52" spans="7:8" ht="14.25" customHeight="1" x14ac:dyDescent="0.35">
      <c r="G52" s="32"/>
      <c r="H52" s="32"/>
    </row>
    <row r="53" spans="7:8" ht="14.25" customHeight="1" x14ac:dyDescent="0.35">
      <c r="G53" s="32"/>
      <c r="H53" s="32"/>
    </row>
    <row r="54" spans="7:8" ht="14.25" customHeight="1" x14ac:dyDescent="0.35">
      <c r="G54" s="32"/>
      <c r="H54" s="32"/>
    </row>
    <row r="55" spans="7:8" ht="14.25" customHeight="1" x14ac:dyDescent="0.35">
      <c r="G55" s="32"/>
      <c r="H55" s="32"/>
    </row>
    <row r="56" spans="7:8" ht="14.25" customHeight="1" x14ac:dyDescent="0.35">
      <c r="G56" s="32"/>
      <c r="H56" s="32"/>
    </row>
    <row r="57" spans="7:8" ht="14.25" customHeight="1" x14ac:dyDescent="0.35">
      <c r="G57" s="32"/>
      <c r="H57" s="32"/>
    </row>
    <row r="58" spans="7:8" ht="14.25" customHeight="1" x14ac:dyDescent="0.35">
      <c r="G58" s="32"/>
      <c r="H58" s="32"/>
    </row>
    <row r="59" spans="7:8" ht="14.25" customHeight="1" x14ac:dyDescent="0.35">
      <c r="G59" s="32"/>
      <c r="H59" s="32"/>
    </row>
    <row r="60" spans="7:8" ht="14.25" customHeight="1" x14ac:dyDescent="0.35">
      <c r="G60" s="32"/>
      <c r="H60" s="32"/>
    </row>
    <row r="61" spans="7:8" ht="14.25" customHeight="1" x14ac:dyDescent="0.35">
      <c r="G61" s="32"/>
      <c r="H61" s="32"/>
    </row>
    <row r="62" spans="7:8" ht="14.25" customHeight="1" x14ac:dyDescent="0.35"/>
    <row r="63" spans="7:8" ht="14.25" customHeight="1" x14ac:dyDescent="0.35"/>
  </sheetData>
  <mergeCells count="16">
    <mergeCell ref="N2:N3"/>
    <mergeCell ref="O2:O3"/>
    <mergeCell ref="A1:O1"/>
    <mergeCell ref="J2:J3"/>
    <mergeCell ref="K2:K3"/>
    <mergeCell ref="L2:L3"/>
    <mergeCell ref="D2:D3"/>
    <mergeCell ref="G2:G3"/>
    <mergeCell ref="H2:H3"/>
    <mergeCell ref="A2:A3"/>
    <mergeCell ref="B2:B3"/>
    <mergeCell ref="C2:C3"/>
    <mergeCell ref="E2:E3"/>
    <mergeCell ref="F2:F3"/>
    <mergeCell ref="I2:I3"/>
    <mergeCell ref="M2:M3"/>
  </mergeCells>
  <printOptions horizontalCentered="1"/>
  <pageMargins left="0" right="0" top="0.55118110236220474" bottom="0.35433070866141736"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9" sqref="A9"/>
    </sheetView>
  </sheetViews>
  <sheetFormatPr defaultColWidth="9.1796875" defaultRowHeight="15.5" x14ac:dyDescent="0.35"/>
  <cols>
    <col min="1" max="9" width="15.54296875" style="1" customWidth="1"/>
    <col min="10" max="16384" width="9.1796875" style="1"/>
  </cols>
  <sheetData>
    <row r="1" spans="1:9" ht="34.5" customHeight="1" thickBot="1" x14ac:dyDescent="0.4">
      <c r="A1" s="293" t="s">
        <v>280</v>
      </c>
      <c r="B1" s="293"/>
      <c r="C1" s="293"/>
      <c r="D1" s="293"/>
      <c r="E1" s="293"/>
      <c r="F1" s="293"/>
      <c r="G1" s="293"/>
      <c r="H1" s="293"/>
      <c r="I1" s="293"/>
    </row>
    <row r="2" spans="1:9" ht="15.75" customHeight="1" x14ac:dyDescent="0.35">
      <c r="A2" s="234" t="s">
        <v>214</v>
      </c>
      <c r="B2" s="250" t="s">
        <v>134</v>
      </c>
      <c r="C2" s="341" t="s">
        <v>211</v>
      </c>
      <c r="D2" s="260"/>
      <c r="E2" s="260"/>
      <c r="F2" s="260"/>
      <c r="G2" s="400"/>
      <c r="H2" s="401" t="s">
        <v>212</v>
      </c>
      <c r="I2" s="262" t="s">
        <v>138</v>
      </c>
    </row>
    <row r="3" spans="1:9" ht="16" thickBot="1" x14ac:dyDescent="0.4">
      <c r="A3" s="235"/>
      <c r="B3" s="294"/>
      <c r="C3" s="295"/>
      <c r="D3" s="296"/>
      <c r="E3" s="296"/>
      <c r="F3" s="296"/>
      <c r="G3" s="297"/>
      <c r="H3" s="298"/>
      <c r="I3" s="263"/>
    </row>
    <row r="4" spans="1:9" x14ac:dyDescent="0.35">
      <c r="A4" s="235"/>
      <c r="B4" s="294"/>
      <c r="C4" s="302" t="s">
        <v>140</v>
      </c>
      <c r="D4" s="247" t="s">
        <v>153</v>
      </c>
      <c r="E4" s="300" t="s">
        <v>141</v>
      </c>
      <c r="F4" s="302" t="s">
        <v>143</v>
      </c>
      <c r="G4" s="303" t="s">
        <v>144</v>
      </c>
      <c r="H4" s="298"/>
      <c r="I4" s="263"/>
    </row>
    <row r="5" spans="1:9" ht="16" thickBot="1" x14ac:dyDescent="0.4">
      <c r="A5" s="235"/>
      <c r="B5" s="294"/>
      <c r="C5" s="231"/>
      <c r="D5" s="294"/>
      <c r="E5" s="301"/>
      <c r="F5" s="231"/>
      <c r="G5" s="233"/>
      <c r="H5" s="299"/>
      <c r="I5" s="281"/>
    </row>
    <row r="6" spans="1:9" x14ac:dyDescent="0.35">
      <c r="A6" s="121">
        <v>2005</v>
      </c>
      <c r="B6" s="69">
        <v>1985374</v>
      </c>
      <c r="C6" s="69">
        <v>4864</v>
      </c>
      <c r="D6" s="84">
        <v>710</v>
      </c>
      <c r="E6" s="69">
        <v>1023</v>
      </c>
      <c r="F6" s="84">
        <v>4</v>
      </c>
      <c r="G6" s="84">
        <v>14</v>
      </c>
      <c r="H6" s="69">
        <f>SUM(C6:G6)</f>
        <v>6615</v>
      </c>
      <c r="I6" s="158">
        <v>3.3E-3</v>
      </c>
    </row>
    <row r="7" spans="1:9" x14ac:dyDescent="0.35">
      <c r="A7" s="122">
        <v>2006</v>
      </c>
      <c r="B7" s="65">
        <v>1976999</v>
      </c>
      <c r="C7" s="78"/>
      <c r="D7" s="83">
        <v>794</v>
      </c>
      <c r="E7" s="83">
        <v>924</v>
      </c>
      <c r="F7" s="83">
        <v>4</v>
      </c>
      <c r="G7" s="83">
        <v>41</v>
      </c>
      <c r="H7" s="65">
        <v>7099</v>
      </c>
      <c r="I7" s="159">
        <v>3.5999999999999999E-3</v>
      </c>
    </row>
    <row r="8" spans="1:9" x14ac:dyDescent="0.35">
      <c r="A8" s="122">
        <v>2007</v>
      </c>
      <c r="B8" s="65">
        <v>1966123</v>
      </c>
      <c r="C8" s="78"/>
      <c r="D8" s="65">
        <v>2404</v>
      </c>
      <c r="E8" s="65">
        <v>5539</v>
      </c>
      <c r="F8" s="83">
        <v>138</v>
      </c>
      <c r="G8" s="83">
        <v>38</v>
      </c>
      <c r="H8" s="65">
        <f>SUM(D8:G8)</f>
        <v>8119</v>
      </c>
      <c r="I8" s="159">
        <v>4.1000000000000003E-3</v>
      </c>
    </row>
    <row r="9" spans="1:9" x14ac:dyDescent="0.35">
      <c r="A9" s="122">
        <v>2008</v>
      </c>
      <c r="B9" s="65">
        <v>1852014</v>
      </c>
      <c r="C9" s="78"/>
      <c r="D9" s="65">
        <v>2328</v>
      </c>
      <c r="E9" s="65">
        <v>5519</v>
      </c>
      <c r="F9" s="83">
        <v>108</v>
      </c>
      <c r="G9" s="83">
        <v>29</v>
      </c>
      <c r="H9" s="65">
        <f t="shared" ref="H9:H20" si="0">SUM(D9:G9)</f>
        <v>7984</v>
      </c>
      <c r="I9" s="159">
        <v>4.3E-3</v>
      </c>
    </row>
    <row r="10" spans="1:9" x14ac:dyDescent="0.35">
      <c r="A10" s="122">
        <v>2009</v>
      </c>
      <c r="B10" s="65">
        <v>1839980</v>
      </c>
      <c r="C10" s="78"/>
      <c r="D10" s="65">
        <v>2325</v>
      </c>
      <c r="E10" s="65">
        <v>5555</v>
      </c>
      <c r="F10" s="83">
        <v>113</v>
      </c>
      <c r="G10" s="83">
        <v>29</v>
      </c>
      <c r="H10" s="65">
        <f t="shared" si="0"/>
        <v>8022</v>
      </c>
      <c r="I10" s="159">
        <v>4.4000000000000003E-3</v>
      </c>
    </row>
    <row r="11" spans="1:9" x14ac:dyDescent="0.35">
      <c r="A11" s="122" t="s">
        <v>215</v>
      </c>
      <c r="B11" s="65">
        <v>1771973</v>
      </c>
      <c r="C11" s="78"/>
      <c r="D11" s="65">
        <v>2325</v>
      </c>
      <c r="E11" s="65">
        <v>5530</v>
      </c>
      <c r="F11" s="83">
        <v>112</v>
      </c>
      <c r="G11" s="83">
        <v>29</v>
      </c>
      <c r="H11" s="65">
        <f t="shared" si="0"/>
        <v>7996</v>
      </c>
      <c r="I11" s="159">
        <v>4.4999999999999997E-3</v>
      </c>
    </row>
    <row r="12" spans="1:9" x14ac:dyDescent="0.35">
      <c r="A12" s="122">
        <v>2010</v>
      </c>
      <c r="B12" s="65">
        <v>1667938</v>
      </c>
      <c r="C12" s="78"/>
      <c r="D12" s="65">
        <v>1831</v>
      </c>
      <c r="E12" s="65">
        <v>5542</v>
      </c>
      <c r="F12" s="83">
        <v>69</v>
      </c>
      <c r="G12" s="83">
        <v>19</v>
      </c>
      <c r="H12" s="65">
        <f t="shared" si="0"/>
        <v>7461</v>
      </c>
      <c r="I12" s="159">
        <v>4.4999999999999997E-3</v>
      </c>
    </row>
    <row r="13" spans="1:9" x14ac:dyDescent="0.35">
      <c r="A13" s="122">
        <v>2011</v>
      </c>
      <c r="B13" s="65">
        <v>1524051</v>
      </c>
      <c r="C13" s="78"/>
      <c r="D13" s="65">
        <v>1404</v>
      </c>
      <c r="E13" s="65">
        <v>6053</v>
      </c>
      <c r="F13" s="83">
        <v>70</v>
      </c>
      <c r="G13" s="83">
        <v>15</v>
      </c>
      <c r="H13" s="65">
        <f t="shared" si="0"/>
        <v>7542</v>
      </c>
      <c r="I13" s="159">
        <v>4.8999999999999998E-3</v>
      </c>
    </row>
    <row r="14" spans="1:9" x14ac:dyDescent="0.35">
      <c r="A14" s="122">
        <v>2012</v>
      </c>
      <c r="B14" s="65">
        <v>1390652</v>
      </c>
      <c r="C14" s="78"/>
      <c r="D14" s="83">
        <v>584</v>
      </c>
      <c r="E14" s="65">
        <v>7247</v>
      </c>
      <c r="F14" s="83">
        <v>101</v>
      </c>
      <c r="G14" s="83">
        <v>17</v>
      </c>
      <c r="H14" s="65">
        <f t="shared" si="0"/>
        <v>7949</v>
      </c>
      <c r="I14" s="159">
        <v>5.7000000000000002E-3</v>
      </c>
    </row>
    <row r="15" spans="1:9" x14ac:dyDescent="0.35">
      <c r="A15" s="122">
        <v>2013</v>
      </c>
      <c r="B15" s="65">
        <v>1295697</v>
      </c>
      <c r="C15" s="78"/>
      <c r="D15" s="83">
        <v>683</v>
      </c>
      <c r="E15" s="65">
        <v>7841</v>
      </c>
      <c r="F15" s="83">
        <v>263</v>
      </c>
      <c r="G15" s="83">
        <v>18</v>
      </c>
      <c r="H15" s="65">
        <f t="shared" si="0"/>
        <v>8805</v>
      </c>
      <c r="I15" s="159">
        <v>6.7999999999999996E-3</v>
      </c>
    </row>
    <row r="16" spans="1:9" x14ac:dyDescent="0.35">
      <c r="A16" s="122">
        <v>2014</v>
      </c>
      <c r="B16" s="65">
        <v>1244192</v>
      </c>
      <c r="C16" s="78"/>
      <c r="D16" s="83">
        <v>613</v>
      </c>
      <c r="E16" s="65">
        <v>8313</v>
      </c>
      <c r="F16" s="83">
        <v>91</v>
      </c>
      <c r="G16" s="83">
        <v>24</v>
      </c>
      <c r="H16" s="65">
        <f t="shared" si="0"/>
        <v>9041</v>
      </c>
      <c r="I16" s="159">
        <v>7.3000000000000001E-3</v>
      </c>
    </row>
    <row r="17" spans="1:9" x14ac:dyDescent="0.35">
      <c r="A17" s="122">
        <v>2015</v>
      </c>
      <c r="B17" s="65">
        <v>1191188</v>
      </c>
      <c r="C17" s="78"/>
      <c r="D17" s="83">
        <v>677</v>
      </c>
      <c r="E17" s="65">
        <v>9052</v>
      </c>
      <c r="F17" s="83">
        <v>88</v>
      </c>
      <c r="G17" s="83">
        <v>37</v>
      </c>
      <c r="H17" s="65">
        <f t="shared" si="0"/>
        <v>9854</v>
      </c>
      <c r="I17" s="159">
        <v>8.3000000000000001E-3</v>
      </c>
    </row>
    <row r="18" spans="1:9" x14ac:dyDescent="0.35">
      <c r="A18" s="122">
        <v>2016</v>
      </c>
      <c r="B18" s="65">
        <v>1154264</v>
      </c>
      <c r="C18" s="78"/>
      <c r="D18" s="83">
        <v>622</v>
      </c>
      <c r="E18" s="65">
        <v>1724</v>
      </c>
      <c r="F18" s="83">
        <v>57</v>
      </c>
      <c r="G18" s="83">
        <v>21</v>
      </c>
      <c r="H18" s="65">
        <f t="shared" si="0"/>
        <v>2424</v>
      </c>
      <c r="I18" s="159">
        <v>2.0999999999999999E-3</v>
      </c>
    </row>
    <row r="19" spans="1:9" s="55" customFormat="1" x14ac:dyDescent="0.35">
      <c r="A19" s="122">
        <v>2017</v>
      </c>
      <c r="B19" s="65">
        <v>1123433</v>
      </c>
      <c r="C19" s="78"/>
      <c r="D19" s="83">
        <v>573</v>
      </c>
      <c r="E19" s="65">
        <v>1751</v>
      </c>
      <c r="F19" s="83">
        <v>58</v>
      </c>
      <c r="G19" s="83">
        <v>23</v>
      </c>
      <c r="H19" s="65">
        <f t="shared" si="0"/>
        <v>2405</v>
      </c>
      <c r="I19" s="159">
        <v>2.0999999999999999E-3</v>
      </c>
    </row>
    <row r="20" spans="1:9" s="55" customFormat="1" x14ac:dyDescent="0.35">
      <c r="A20" s="122">
        <v>2018</v>
      </c>
      <c r="B20" s="65">
        <v>1069774</v>
      </c>
      <c r="C20" s="78"/>
      <c r="D20" s="83">
        <v>483</v>
      </c>
      <c r="E20" s="65">
        <v>2074</v>
      </c>
      <c r="F20" s="83">
        <v>85</v>
      </c>
      <c r="G20" s="83">
        <v>21</v>
      </c>
      <c r="H20" s="65">
        <f t="shared" si="0"/>
        <v>2663</v>
      </c>
      <c r="I20" s="159">
        <f>+H20/B20</f>
        <v>2.4893108263988467E-3</v>
      </c>
    </row>
    <row r="21" spans="1:9" s="55" customFormat="1" ht="16" thickBot="1" x14ac:dyDescent="0.4">
      <c r="A21" s="402">
        <v>2019</v>
      </c>
      <c r="B21" s="72">
        <v>1032689</v>
      </c>
      <c r="C21" s="329"/>
      <c r="D21" s="85">
        <v>375</v>
      </c>
      <c r="E21" s="72">
        <v>1464</v>
      </c>
      <c r="F21" s="85">
        <v>76</v>
      </c>
      <c r="G21" s="85">
        <v>12</v>
      </c>
      <c r="H21" s="72">
        <f>SUM(D21:G21)</f>
        <v>1927</v>
      </c>
      <c r="I21" s="160">
        <f>+H21/B21</f>
        <v>1.866002252372205E-3</v>
      </c>
    </row>
    <row r="22" spans="1:9" ht="73.5" customHeight="1" x14ac:dyDescent="0.35">
      <c r="A22" s="292" t="s">
        <v>213</v>
      </c>
      <c r="B22" s="292"/>
      <c r="C22" s="292"/>
      <c r="D22" s="292"/>
      <c r="E22" s="292"/>
      <c r="F22" s="292"/>
      <c r="G22" s="292"/>
      <c r="H22" s="292"/>
      <c r="I22" s="292"/>
    </row>
    <row r="23" spans="1:9" x14ac:dyDescent="0.35">
      <c r="B23" s="47"/>
    </row>
  </sheetData>
  <mergeCells count="12">
    <mergeCell ref="A22:I22"/>
    <mergeCell ref="A1:I1"/>
    <mergeCell ref="A2:A5"/>
    <mergeCell ref="B2:B5"/>
    <mergeCell ref="C2:G3"/>
    <mergeCell ref="I2:I5"/>
    <mergeCell ref="E4:E5"/>
    <mergeCell ref="F4:F5"/>
    <mergeCell ref="G4:G5"/>
    <mergeCell ref="C4:C5"/>
    <mergeCell ref="D4:D5"/>
    <mergeCell ref="H2:H5"/>
  </mergeCells>
  <printOptions horizontalCentered="1"/>
  <pageMargins left="0" right="0" top="0.55118110236220474"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sqref="A1:L1"/>
    </sheetView>
  </sheetViews>
  <sheetFormatPr defaultColWidth="9.1796875" defaultRowHeight="15.5" x14ac:dyDescent="0.35"/>
  <cols>
    <col min="1" max="12" width="15" style="1" customWidth="1"/>
    <col min="13" max="13" width="14.26953125" style="1" bestFit="1" customWidth="1"/>
    <col min="14" max="14" width="15.26953125" style="1" bestFit="1" customWidth="1"/>
    <col min="15" max="15" width="14.26953125" style="1" bestFit="1" customWidth="1"/>
    <col min="16" max="16" width="13.26953125" style="1" bestFit="1" customWidth="1"/>
    <col min="17" max="16384" width="9.1796875" style="1"/>
  </cols>
  <sheetData>
    <row r="1" spans="1:12" ht="35.25" customHeight="1" thickBot="1" x14ac:dyDescent="0.4">
      <c r="A1" s="293" t="s">
        <v>281</v>
      </c>
      <c r="B1" s="293"/>
      <c r="C1" s="293"/>
      <c r="D1" s="293"/>
      <c r="E1" s="293"/>
      <c r="F1" s="293"/>
      <c r="G1" s="293"/>
      <c r="H1" s="293"/>
      <c r="I1" s="293"/>
      <c r="J1" s="293"/>
      <c r="K1" s="293"/>
      <c r="L1" s="293"/>
    </row>
    <row r="2" spans="1:12" ht="59.25" customHeight="1" thickBot="1" x14ac:dyDescent="0.4">
      <c r="A2" s="247" t="s">
        <v>151</v>
      </c>
      <c r="B2" s="247" t="s">
        <v>216</v>
      </c>
      <c r="C2" s="304" t="s">
        <v>267</v>
      </c>
      <c r="D2" s="305"/>
      <c r="E2" s="305"/>
      <c r="F2" s="305"/>
      <c r="G2" s="305"/>
      <c r="H2" s="305"/>
      <c r="I2" s="305"/>
      <c r="J2" s="305"/>
      <c r="K2" s="305"/>
      <c r="L2" s="306"/>
    </row>
    <row r="3" spans="1:12" x14ac:dyDescent="0.35">
      <c r="A3" s="294"/>
      <c r="B3" s="294"/>
      <c r="C3" s="27" t="s">
        <v>217</v>
      </c>
      <c r="D3" s="27" t="s">
        <v>155</v>
      </c>
      <c r="E3" s="27" t="s">
        <v>141</v>
      </c>
      <c r="F3" s="27" t="s">
        <v>155</v>
      </c>
      <c r="G3" s="27" t="s">
        <v>218</v>
      </c>
      <c r="H3" s="27" t="s">
        <v>155</v>
      </c>
      <c r="I3" s="27" t="s">
        <v>144</v>
      </c>
      <c r="J3" s="27" t="s">
        <v>155</v>
      </c>
      <c r="K3" s="27" t="s">
        <v>137</v>
      </c>
      <c r="L3" s="27" t="s">
        <v>155</v>
      </c>
    </row>
    <row r="4" spans="1:12" ht="16" thickBot="1" x14ac:dyDescent="0.4">
      <c r="A4" s="294"/>
      <c r="B4" s="294"/>
      <c r="C4" s="58" t="s">
        <v>219</v>
      </c>
      <c r="D4" s="58" t="s">
        <v>156</v>
      </c>
      <c r="E4" s="58"/>
      <c r="F4" s="58" t="s">
        <v>156</v>
      </c>
      <c r="G4" s="58" t="s">
        <v>158</v>
      </c>
      <c r="H4" s="58" t="s">
        <v>156</v>
      </c>
      <c r="I4" s="58"/>
      <c r="J4" s="58" t="s">
        <v>156</v>
      </c>
      <c r="K4" s="58"/>
      <c r="L4" s="58" t="s">
        <v>156</v>
      </c>
    </row>
    <row r="5" spans="1:12" ht="31" x14ac:dyDescent="0.35">
      <c r="A5" s="67" t="s">
        <v>273</v>
      </c>
      <c r="B5" s="68">
        <v>59565</v>
      </c>
      <c r="C5" s="84">
        <v>32</v>
      </c>
      <c r="D5" s="152">
        <f>+C5/B5</f>
        <v>5.37228238059263E-4</v>
      </c>
      <c r="E5" s="125">
        <v>196</v>
      </c>
      <c r="F5" s="152">
        <f>+E5/B5</f>
        <v>3.2905229581129858E-3</v>
      </c>
      <c r="G5" s="84">
        <v>25</v>
      </c>
      <c r="H5" s="152">
        <f>+G5/B5</f>
        <v>4.1970956098379922E-4</v>
      </c>
      <c r="I5" s="84">
        <v>8</v>
      </c>
      <c r="J5" s="152">
        <f>+I5/B5</f>
        <v>1.3430705951481575E-4</v>
      </c>
      <c r="K5" s="84">
        <f>+C5+E5+G5+I5</f>
        <v>261</v>
      </c>
      <c r="L5" s="158">
        <f>+K5/B5</f>
        <v>4.3817678166708637E-3</v>
      </c>
    </row>
    <row r="6" spans="1:12" x14ac:dyDescent="0.35">
      <c r="A6" s="167">
        <v>2012</v>
      </c>
      <c r="B6" s="64">
        <v>18831</v>
      </c>
      <c r="C6" s="83">
        <v>21</v>
      </c>
      <c r="D6" s="87">
        <f t="shared" ref="D6:D14" si="0">+C6/B6</f>
        <v>1.1151824119802454E-3</v>
      </c>
      <c r="E6" s="123">
        <v>91</v>
      </c>
      <c r="F6" s="87">
        <f t="shared" ref="F6:F14" si="1">+E6/B6</f>
        <v>4.8324571185810634E-3</v>
      </c>
      <c r="G6" s="83">
        <v>13</v>
      </c>
      <c r="H6" s="87">
        <f t="shared" ref="H6:H14" si="2">+G6/B6</f>
        <v>6.9035101694015183E-4</v>
      </c>
      <c r="I6" s="83">
        <v>3</v>
      </c>
      <c r="J6" s="87">
        <f t="shared" ref="J6:J14" si="3">+I6/B6</f>
        <v>1.5931177314003505E-4</v>
      </c>
      <c r="K6" s="83">
        <f t="shared" ref="K6:K13" si="4">+C6+E6+G6+I6</f>
        <v>128</v>
      </c>
      <c r="L6" s="159">
        <f t="shared" ref="L6:L14" si="5">+K6/B6</f>
        <v>6.797302320641495E-3</v>
      </c>
    </row>
    <row r="7" spans="1:12" x14ac:dyDescent="0.35">
      <c r="A7" s="167">
        <v>2013</v>
      </c>
      <c r="B7" s="64">
        <v>24827</v>
      </c>
      <c r="C7" s="83">
        <v>41</v>
      </c>
      <c r="D7" s="87">
        <f t="shared" si="0"/>
        <v>1.6514278809360776E-3</v>
      </c>
      <c r="E7" s="123">
        <v>92</v>
      </c>
      <c r="F7" s="87">
        <f t="shared" si="1"/>
        <v>3.7056430499053448E-3</v>
      </c>
      <c r="G7" s="83">
        <v>16</v>
      </c>
      <c r="H7" s="87">
        <f t="shared" si="2"/>
        <v>6.4445966085310347E-4</v>
      </c>
      <c r="I7" s="83">
        <v>0</v>
      </c>
      <c r="J7" s="87">
        <f t="shared" si="3"/>
        <v>0</v>
      </c>
      <c r="K7" s="83">
        <f t="shared" si="4"/>
        <v>149</v>
      </c>
      <c r="L7" s="159">
        <f t="shared" si="5"/>
        <v>6.0015305916945264E-3</v>
      </c>
    </row>
    <row r="8" spans="1:12" x14ac:dyDescent="0.35">
      <c r="A8" s="167">
        <v>2014</v>
      </c>
      <c r="B8" s="64">
        <v>33079</v>
      </c>
      <c r="C8" s="83">
        <v>53</v>
      </c>
      <c r="D8" s="87">
        <f t="shared" si="0"/>
        <v>1.6022249765712386E-3</v>
      </c>
      <c r="E8" s="123">
        <v>125</v>
      </c>
      <c r="F8" s="87">
        <f t="shared" si="1"/>
        <v>3.7788324919132985E-3</v>
      </c>
      <c r="G8" s="83">
        <v>11</v>
      </c>
      <c r="H8" s="87">
        <f t="shared" si="2"/>
        <v>3.3253725928837028E-4</v>
      </c>
      <c r="I8" s="83">
        <v>0</v>
      </c>
      <c r="J8" s="87">
        <f t="shared" si="3"/>
        <v>0</v>
      </c>
      <c r="K8" s="83">
        <f t="shared" si="4"/>
        <v>189</v>
      </c>
      <c r="L8" s="159">
        <f t="shared" si="5"/>
        <v>5.7135947277729077E-3</v>
      </c>
    </row>
    <row r="9" spans="1:12" x14ac:dyDescent="0.35">
      <c r="A9" s="167">
        <v>2015</v>
      </c>
      <c r="B9" s="64">
        <v>46022</v>
      </c>
      <c r="C9" s="83">
        <v>91</v>
      </c>
      <c r="D9" s="87">
        <f t="shared" si="0"/>
        <v>1.9773151970796576E-3</v>
      </c>
      <c r="E9" s="123">
        <v>155</v>
      </c>
      <c r="F9" s="87">
        <f t="shared" si="1"/>
        <v>3.3679544565642519E-3</v>
      </c>
      <c r="G9" s="83">
        <v>7</v>
      </c>
      <c r="H9" s="87">
        <f t="shared" si="2"/>
        <v>1.5210116900612751E-4</v>
      </c>
      <c r="I9" s="83">
        <v>1</v>
      </c>
      <c r="J9" s="87">
        <f t="shared" si="3"/>
        <v>2.1728738429446787E-5</v>
      </c>
      <c r="K9" s="83">
        <f t="shared" si="4"/>
        <v>254</v>
      </c>
      <c r="L9" s="159">
        <f t="shared" si="5"/>
        <v>5.5190995610794836E-3</v>
      </c>
    </row>
    <row r="10" spans="1:12" x14ac:dyDescent="0.35">
      <c r="A10" s="167">
        <v>2016</v>
      </c>
      <c r="B10" s="64">
        <v>65397</v>
      </c>
      <c r="C10" s="83">
        <v>47</v>
      </c>
      <c r="D10" s="87">
        <f t="shared" si="0"/>
        <v>7.1868740156276283E-4</v>
      </c>
      <c r="E10" s="123">
        <v>199</v>
      </c>
      <c r="F10" s="87">
        <f t="shared" si="1"/>
        <v>3.0429530406593575E-3</v>
      </c>
      <c r="G10" s="83">
        <v>4</v>
      </c>
      <c r="H10" s="87">
        <f t="shared" si="2"/>
        <v>6.1164885239384074E-5</v>
      </c>
      <c r="I10" s="83">
        <v>0</v>
      </c>
      <c r="J10" s="87">
        <f t="shared" si="3"/>
        <v>0</v>
      </c>
      <c r="K10" s="83">
        <f t="shared" si="4"/>
        <v>250</v>
      </c>
      <c r="L10" s="159">
        <f t="shared" si="5"/>
        <v>3.8228053274615044E-3</v>
      </c>
    </row>
    <row r="11" spans="1:12" x14ac:dyDescent="0.35">
      <c r="A11" s="167">
        <v>2017</v>
      </c>
      <c r="B11" s="64">
        <v>97051</v>
      </c>
      <c r="C11" s="83">
        <v>60</v>
      </c>
      <c r="D11" s="87">
        <f t="shared" si="0"/>
        <v>6.182316513997795E-4</v>
      </c>
      <c r="E11" s="123">
        <v>277</v>
      </c>
      <c r="F11" s="87">
        <f t="shared" si="1"/>
        <v>2.8541694572956485E-3</v>
      </c>
      <c r="G11" s="83">
        <v>0</v>
      </c>
      <c r="H11" s="87">
        <f t="shared" si="2"/>
        <v>0</v>
      </c>
      <c r="I11" s="83">
        <v>0</v>
      </c>
      <c r="J11" s="87">
        <f t="shared" si="3"/>
        <v>0</v>
      </c>
      <c r="K11" s="83">
        <f t="shared" si="4"/>
        <v>337</v>
      </c>
      <c r="L11" s="159">
        <f t="shared" si="5"/>
        <v>3.4724011086954281E-3</v>
      </c>
    </row>
    <row r="12" spans="1:12" x14ac:dyDescent="0.35">
      <c r="A12" s="167">
        <v>2018</v>
      </c>
      <c r="B12" s="64">
        <v>154640</v>
      </c>
      <c r="C12" s="83">
        <v>26</v>
      </c>
      <c r="D12" s="87">
        <f t="shared" si="0"/>
        <v>1.6813243662700466E-4</v>
      </c>
      <c r="E12" s="123">
        <v>241</v>
      </c>
      <c r="F12" s="87">
        <f t="shared" si="1"/>
        <v>1.5584583548887739E-3</v>
      </c>
      <c r="G12" s="83">
        <v>0</v>
      </c>
      <c r="H12" s="87">
        <f t="shared" si="2"/>
        <v>0</v>
      </c>
      <c r="I12" s="83">
        <v>0</v>
      </c>
      <c r="J12" s="87">
        <f t="shared" si="3"/>
        <v>0</v>
      </c>
      <c r="K12" s="83">
        <f t="shared" si="4"/>
        <v>267</v>
      </c>
      <c r="L12" s="159">
        <f t="shared" si="5"/>
        <v>1.7265907915157786E-3</v>
      </c>
    </row>
    <row r="13" spans="1:12" ht="16" thickBot="1" x14ac:dyDescent="0.4">
      <c r="A13" s="168">
        <v>2019</v>
      </c>
      <c r="B13" s="71">
        <v>533277</v>
      </c>
      <c r="C13" s="85">
        <v>4</v>
      </c>
      <c r="D13" s="154">
        <f t="shared" si="0"/>
        <v>7.5007922711836434E-6</v>
      </c>
      <c r="E13" s="126">
        <v>88</v>
      </c>
      <c r="F13" s="154">
        <f t="shared" si="1"/>
        <v>1.6501742996604017E-4</v>
      </c>
      <c r="G13" s="85">
        <v>0</v>
      </c>
      <c r="H13" s="154">
        <f t="shared" si="2"/>
        <v>0</v>
      </c>
      <c r="I13" s="85">
        <v>0</v>
      </c>
      <c r="J13" s="154">
        <f t="shared" si="3"/>
        <v>0</v>
      </c>
      <c r="K13" s="85">
        <f t="shared" si="4"/>
        <v>92</v>
      </c>
      <c r="L13" s="160">
        <f t="shared" si="5"/>
        <v>1.725182222372238E-4</v>
      </c>
    </row>
    <row r="14" spans="1:12" ht="16" thickBot="1" x14ac:dyDescent="0.4">
      <c r="A14" s="124" t="s">
        <v>137</v>
      </c>
      <c r="B14" s="17">
        <v>1032689</v>
      </c>
      <c r="C14" s="44">
        <f>SUM(C5:C13)</f>
        <v>375</v>
      </c>
      <c r="D14" s="45">
        <f t="shared" si="0"/>
        <v>3.6312965471695737E-4</v>
      </c>
      <c r="E14" s="44">
        <f>SUM(E5:E13)</f>
        <v>1464</v>
      </c>
      <c r="F14" s="45">
        <f t="shared" si="1"/>
        <v>1.4176581720150017E-3</v>
      </c>
      <c r="G14" s="44">
        <f>SUM(G5:G13)</f>
        <v>76</v>
      </c>
      <c r="H14" s="45">
        <f t="shared" si="2"/>
        <v>7.359427668930336E-5</v>
      </c>
      <c r="I14" s="44">
        <f>SUM(I5:I13)</f>
        <v>12</v>
      </c>
      <c r="J14" s="45">
        <f t="shared" si="3"/>
        <v>1.1620148950942637E-5</v>
      </c>
      <c r="K14" s="44">
        <f>SUM(K5:K13)</f>
        <v>1927</v>
      </c>
      <c r="L14" s="46">
        <f t="shared" si="5"/>
        <v>1.866002252372205E-3</v>
      </c>
    </row>
  </sheetData>
  <mergeCells count="4">
    <mergeCell ref="A1:L1"/>
    <mergeCell ref="A2:A4"/>
    <mergeCell ref="B2:B4"/>
    <mergeCell ref="C2:L2"/>
  </mergeCells>
  <printOptions horizontalCentered="1"/>
  <pageMargins left="0" right="0" top="0.55118110236220474" bottom="0.35433070866141736"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A5" sqref="A5"/>
    </sheetView>
  </sheetViews>
  <sheetFormatPr defaultColWidth="9.1796875" defaultRowHeight="15.5" x14ac:dyDescent="0.35"/>
  <cols>
    <col min="1" max="1" width="17.453125" style="1" customWidth="1"/>
    <col min="2" max="2" width="12.7265625" style="1" bestFit="1" customWidth="1"/>
    <col min="3" max="3" width="14" style="1" bestFit="1" customWidth="1"/>
    <col min="4" max="4" width="10.54296875" style="1" customWidth="1"/>
    <col min="5" max="5" width="13" style="1" customWidth="1"/>
    <col min="6" max="6" width="13" style="55" customWidth="1"/>
    <col min="7" max="7" width="12.453125" style="1" bestFit="1" customWidth="1"/>
    <col min="8" max="8" width="16.81640625" style="1" bestFit="1" customWidth="1"/>
    <col min="9" max="9" width="12.1796875" style="1" bestFit="1" customWidth="1"/>
    <col min="10" max="10" width="14.54296875" style="1" bestFit="1" customWidth="1"/>
    <col min="11" max="12" width="14.54296875" style="55" customWidth="1"/>
    <col min="13" max="13" width="11.7265625" style="1" bestFit="1" customWidth="1"/>
    <col min="14" max="14" width="16.54296875" style="1" bestFit="1" customWidth="1"/>
    <col min="15" max="15" width="16.54296875" style="55" customWidth="1"/>
    <col min="16" max="16" width="13.26953125" style="1" bestFit="1" customWidth="1"/>
    <col min="17" max="17" width="10.7265625" style="1" bestFit="1" customWidth="1"/>
    <col min="18" max="18" width="11.26953125" style="1" customWidth="1"/>
    <col min="19" max="19" width="12.81640625" style="1" customWidth="1"/>
    <col min="20" max="20" width="9.453125" style="1" bestFit="1" customWidth="1"/>
    <col min="21" max="16384" width="9.1796875" style="1"/>
  </cols>
  <sheetData>
    <row r="1" spans="1:20" ht="34.5" customHeight="1" thickBot="1" x14ac:dyDescent="0.4">
      <c r="A1" s="254" t="s">
        <v>312</v>
      </c>
      <c r="B1" s="254"/>
      <c r="C1" s="254"/>
      <c r="D1" s="254"/>
      <c r="E1" s="254"/>
      <c r="F1" s="254"/>
      <c r="G1" s="254"/>
      <c r="H1" s="254"/>
      <c r="I1" s="254"/>
      <c r="J1" s="254"/>
      <c r="K1" s="254"/>
      <c r="L1" s="254"/>
      <c r="M1" s="254"/>
      <c r="N1" s="254"/>
      <c r="O1" s="254"/>
      <c r="P1" s="254"/>
      <c r="Q1" s="254"/>
      <c r="R1" s="254"/>
      <c r="S1" s="254"/>
      <c r="T1" s="254"/>
    </row>
    <row r="2" spans="1:20" ht="16" thickBot="1" x14ac:dyDescent="0.4">
      <c r="A2" s="255" t="s">
        <v>151</v>
      </c>
      <c r="B2" s="257" t="s">
        <v>267</v>
      </c>
      <c r="C2" s="238"/>
      <c r="D2" s="238"/>
      <c r="E2" s="238"/>
      <c r="F2" s="238"/>
      <c r="G2" s="238"/>
      <c r="H2" s="238"/>
      <c r="I2" s="238"/>
      <c r="J2" s="238"/>
      <c r="K2" s="238"/>
      <c r="L2" s="238"/>
      <c r="M2" s="238"/>
      <c r="N2" s="258"/>
      <c r="O2" s="170"/>
      <c r="P2" s="307" t="s">
        <v>271</v>
      </c>
      <c r="Q2" s="238"/>
      <c r="R2" s="238"/>
      <c r="S2" s="238"/>
      <c r="T2" s="258"/>
    </row>
    <row r="3" spans="1:20" ht="78" thickBot="1" x14ac:dyDescent="0.4">
      <c r="A3" s="256"/>
      <c r="B3" s="102" t="s">
        <v>220</v>
      </c>
      <c r="C3" s="102" t="s">
        <v>221</v>
      </c>
      <c r="D3" s="102" t="s">
        <v>222</v>
      </c>
      <c r="E3" s="102" t="s">
        <v>223</v>
      </c>
      <c r="F3" s="102" t="s">
        <v>310</v>
      </c>
      <c r="G3" s="102" t="s">
        <v>224</v>
      </c>
      <c r="H3" s="102" t="s">
        <v>169</v>
      </c>
      <c r="I3" s="102" t="s">
        <v>225</v>
      </c>
      <c r="J3" s="102" t="s">
        <v>171</v>
      </c>
      <c r="K3" s="102" t="s">
        <v>311</v>
      </c>
      <c r="L3" s="102" t="s">
        <v>313</v>
      </c>
      <c r="M3" s="127" t="s">
        <v>15</v>
      </c>
      <c r="N3" s="127" t="s">
        <v>173</v>
      </c>
      <c r="O3" s="102" t="s">
        <v>314</v>
      </c>
      <c r="P3" s="102" t="s">
        <v>180</v>
      </c>
      <c r="Q3" s="102" t="s">
        <v>141</v>
      </c>
      <c r="R3" s="102" t="s">
        <v>143</v>
      </c>
      <c r="S3" s="102" t="s">
        <v>144</v>
      </c>
      <c r="T3" s="127" t="s">
        <v>272</v>
      </c>
    </row>
    <row r="4" spans="1:20" s="55" customFormat="1" x14ac:dyDescent="0.35">
      <c r="A4" s="67" t="s">
        <v>273</v>
      </c>
      <c r="B4" s="67">
        <v>32</v>
      </c>
      <c r="C4" s="67">
        <v>196</v>
      </c>
      <c r="D4" s="67">
        <v>25</v>
      </c>
      <c r="E4" s="67">
        <v>8</v>
      </c>
      <c r="F4" s="67">
        <v>261</v>
      </c>
      <c r="G4" s="193">
        <v>1203517</v>
      </c>
      <c r="H4" s="193">
        <v>24024423</v>
      </c>
      <c r="I4" s="193">
        <v>2967777</v>
      </c>
      <c r="J4" s="193">
        <v>700884</v>
      </c>
      <c r="K4" s="193">
        <v>28896601</v>
      </c>
      <c r="L4" s="193">
        <f>+K4/F4</f>
        <v>110714.94636015326</v>
      </c>
      <c r="M4" s="194">
        <v>174</v>
      </c>
      <c r="N4" s="194">
        <v>26942208</v>
      </c>
      <c r="O4" s="194">
        <f>+N4/M4</f>
        <v>154840.27586206896</v>
      </c>
      <c r="P4" s="129">
        <f>+G4/$G$13</f>
        <v>3.889077891490992E-2</v>
      </c>
      <c r="Q4" s="129">
        <f>+H4/$H$13</f>
        <v>0.11402539167488049</v>
      </c>
      <c r="R4" s="129">
        <f>+I4/$I$13</f>
        <v>0.41474133316936218</v>
      </c>
      <c r="S4" s="129">
        <f>+J4/$J$13</f>
        <v>0.6313855034758975</v>
      </c>
      <c r="T4" s="145">
        <f>+N4/$N$13</f>
        <v>0.11405142162230032</v>
      </c>
    </row>
    <row r="5" spans="1:20" s="55" customFormat="1" x14ac:dyDescent="0.35">
      <c r="A5" s="167">
        <v>2012</v>
      </c>
      <c r="B5" s="167">
        <v>21</v>
      </c>
      <c r="C5" s="167">
        <v>91</v>
      </c>
      <c r="D5" s="167">
        <v>13</v>
      </c>
      <c r="E5" s="167">
        <v>3</v>
      </c>
      <c r="F5" s="167">
        <v>128</v>
      </c>
      <c r="G5" s="106">
        <v>2760223</v>
      </c>
      <c r="H5" s="106">
        <v>12157026</v>
      </c>
      <c r="I5" s="106">
        <v>953965</v>
      </c>
      <c r="J5" s="106">
        <v>264003</v>
      </c>
      <c r="K5" s="106">
        <v>16135217</v>
      </c>
      <c r="L5" s="106">
        <f t="shared" ref="L5:L13" si="0">+K5/F5</f>
        <v>126056.3828125</v>
      </c>
      <c r="M5" s="186">
        <v>74</v>
      </c>
      <c r="N5" s="186">
        <v>15839611</v>
      </c>
      <c r="O5" s="186">
        <f t="shared" ref="O5:O13" si="1">+N5/M5</f>
        <v>214048.79729729731</v>
      </c>
      <c r="P5" s="98">
        <f t="shared" ref="P5:P12" si="2">+G5/$G$13</f>
        <v>8.9194604188266066E-2</v>
      </c>
      <c r="Q5" s="98">
        <f t="shared" ref="Q5:Q12" si="3">+H5/$H$13</f>
        <v>5.770001848750772E-2</v>
      </c>
      <c r="R5" s="98">
        <f t="shared" ref="R5:R12" si="4">+I5/$I$13</f>
        <v>0.13331483999536037</v>
      </c>
      <c r="S5" s="98">
        <f t="shared" ref="S5:S12" si="5">+J5/$J$13</f>
        <v>0.23782489980388677</v>
      </c>
      <c r="T5" s="146">
        <f t="shared" ref="T5:T12" si="6">+N5/$N$13</f>
        <v>6.7052045344398875E-2</v>
      </c>
    </row>
    <row r="6" spans="1:20" s="55" customFormat="1" x14ac:dyDescent="0.35">
      <c r="A6" s="167">
        <v>2013</v>
      </c>
      <c r="B6" s="167">
        <v>41</v>
      </c>
      <c r="C6" s="167">
        <v>92</v>
      </c>
      <c r="D6" s="167">
        <v>16</v>
      </c>
      <c r="E6" s="167">
        <v>0</v>
      </c>
      <c r="F6" s="167">
        <v>149</v>
      </c>
      <c r="G6" s="106">
        <v>4458994</v>
      </c>
      <c r="H6" s="106">
        <v>15550904</v>
      </c>
      <c r="I6" s="106">
        <v>1659426</v>
      </c>
      <c r="J6" s="106">
        <v>0</v>
      </c>
      <c r="K6" s="106">
        <v>21669324</v>
      </c>
      <c r="L6" s="106">
        <f t="shared" si="0"/>
        <v>145431.70469798657</v>
      </c>
      <c r="M6" s="186">
        <v>106</v>
      </c>
      <c r="N6" s="186">
        <v>20466735</v>
      </c>
      <c r="O6" s="186">
        <f t="shared" si="1"/>
        <v>193082.40566037735</v>
      </c>
      <c r="P6" s="98">
        <f t="shared" si="2"/>
        <v>0.14408915689342972</v>
      </c>
      <c r="Q6" s="98">
        <f t="shared" si="3"/>
        <v>7.38081376397038E-2</v>
      </c>
      <c r="R6" s="98">
        <f t="shared" si="4"/>
        <v>0.23190170674410576</v>
      </c>
      <c r="S6" s="98">
        <f t="shared" si="5"/>
        <v>0</v>
      </c>
      <c r="T6" s="146">
        <f t="shared" si="6"/>
        <v>8.663952942226899E-2</v>
      </c>
    </row>
    <row r="7" spans="1:20" s="55" customFormat="1" x14ac:dyDescent="0.35">
      <c r="A7" s="167">
        <v>2014</v>
      </c>
      <c r="B7" s="167">
        <v>53</v>
      </c>
      <c r="C7" s="167">
        <v>125</v>
      </c>
      <c r="D7" s="167">
        <v>11</v>
      </c>
      <c r="E7" s="167">
        <v>0</v>
      </c>
      <c r="F7" s="167">
        <v>189</v>
      </c>
      <c r="G7" s="106">
        <v>5388233</v>
      </c>
      <c r="H7" s="106">
        <v>29793359</v>
      </c>
      <c r="I7" s="106">
        <v>605570</v>
      </c>
      <c r="J7" s="106">
        <v>0</v>
      </c>
      <c r="K7" s="106">
        <v>35787162</v>
      </c>
      <c r="L7" s="106">
        <f t="shared" si="0"/>
        <v>189350.06349206349</v>
      </c>
      <c r="M7" s="186">
        <v>130</v>
      </c>
      <c r="N7" s="186">
        <v>35120721</v>
      </c>
      <c r="O7" s="186">
        <f t="shared" si="1"/>
        <v>270159.39230769232</v>
      </c>
      <c r="P7" s="98">
        <f t="shared" si="2"/>
        <v>0.17411684117882992</v>
      </c>
      <c r="Q7" s="98">
        <f t="shared" si="3"/>
        <v>0.14140607786023937</v>
      </c>
      <c r="R7" s="98">
        <f t="shared" si="4"/>
        <v>8.4627284707500139E-2</v>
      </c>
      <c r="S7" s="98">
        <f t="shared" si="5"/>
        <v>0</v>
      </c>
      <c r="T7" s="146">
        <f t="shared" si="6"/>
        <v>0.14867260168320937</v>
      </c>
    </row>
    <row r="8" spans="1:20" s="55" customFormat="1" x14ac:dyDescent="0.35">
      <c r="A8" s="167">
        <v>2015</v>
      </c>
      <c r="B8" s="167">
        <v>91</v>
      </c>
      <c r="C8" s="167">
        <v>155</v>
      </c>
      <c r="D8" s="167">
        <v>7</v>
      </c>
      <c r="E8" s="167">
        <v>1</v>
      </c>
      <c r="F8" s="167">
        <v>254</v>
      </c>
      <c r="G8" s="106">
        <v>8451277</v>
      </c>
      <c r="H8" s="106">
        <v>25580744</v>
      </c>
      <c r="I8" s="106">
        <v>195969</v>
      </c>
      <c r="J8" s="106">
        <v>19365</v>
      </c>
      <c r="K8" s="106">
        <v>34247355</v>
      </c>
      <c r="L8" s="106">
        <f t="shared" si="0"/>
        <v>134832.10629921261</v>
      </c>
      <c r="M8" s="186">
        <v>189</v>
      </c>
      <c r="N8" s="186">
        <v>32903115</v>
      </c>
      <c r="O8" s="186">
        <f t="shared" si="1"/>
        <v>174090.55555555556</v>
      </c>
      <c r="P8" s="98">
        <f t="shared" si="2"/>
        <v>0.27309688633867507</v>
      </c>
      <c r="Q8" s="98">
        <f t="shared" si="3"/>
        <v>0.12141204614715821</v>
      </c>
      <c r="R8" s="98">
        <f t="shared" si="4"/>
        <v>2.7386304402206345E-2</v>
      </c>
      <c r="S8" s="98">
        <f t="shared" si="5"/>
        <v>1.7444798675402429E-2</v>
      </c>
      <c r="T8" s="146">
        <f t="shared" si="6"/>
        <v>0.13928505939646946</v>
      </c>
    </row>
    <row r="9" spans="1:20" s="55" customFormat="1" x14ac:dyDescent="0.35">
      <c r="A9" s="167">
        <v>2016</v>
      </c>
      <c r="B9" s="167">
        <v>47</v>
      </c>
      <c r="C9" s="167">
        <v>199</v>
      </c>
      <c r="D9" s="167">
        <v>4</v>
      </c>
      <c r="E9" s="167">
        <v>0</v>
      </c>
      <c r="F9" s="167">
        <v>250</v>
      </c>
      <c r="G9" s="106">
        <v>3166665</v>
      </c>
      <c r="H9" s="106">
        <v>45222844</v>
      </c>
      <c r="I9" s="106">
        <v>773023</v>
      </c>
      <c r="J9" s="106">
        <v>125821</v>
      </c>
      <c r="K9" s="106">
        <v>49288353</v>
      </c>
      <c r="L9" s="106">
        <f t="shared" si="0"/>
        <v>197153.41200000001</v>
      </c>
      <c r="M9" s="186">
        <v>198</v>
      </c>
      <c r="N9" s="186">
        <v>46755075</v>
      </c>
      <c r="O9" s="186">
        <f t="shared" si="1"/>
        <v>236136.74242424243</v>
      </c>
      <c r="P9" s="98">
        <f t="shared" si="2"/>
        <v>0.10232848261601891</v>
      </c>
      <c r="Q9" s="98">
        <f t="shared" si="3"/>
        <v>0.21463793322953142</v>
      </c>
      <c r="R9" s="98">
        <f t="shared" si="4"/>
        <v>0.1080285309814652</v>
      </c>
      <c r="S9" s="98">
        <f t="shared" si="5"/>
        <v>0.11334479804481327</v>
      </c>
      <c r="T9" s="146">
        <f t="shared" si="6"/>
        <v>0.19792300511551517</v>
      </c>
    </row>
    <row r="10" spans="1:20" s="55" customFormat="1" x14ac:dyDescent="0.35">
      <c r="A10" s="167">
        <v>2017</v>
      </c>
      <c r="B10" s="167">
        <v>60</v>
      </c>
      <c r="C10" s="167">
        <v>277</v>
      </c>
      <c r="D10" s="167">
        <v>0</v>
      </c>
      <c r="E10" s="167">
        <v>0</v>
      </c>
      <c r="F10" s="167">
        <v>337</v>
      </c>
      <c r="G10" s="106">
        <v>2335697</v>
      </c>
      <c r="H10" s="106">
        <v>33174857</v>
      </c>
      <c r="I10" s="106">
        <v>0</v>
      </c>
      <c r="J10" s="106">
        <v>0</v>
      </c>
      <c r="K10" s="106">
        <v>35510554</v>
      </c>
      <c r="L10" s="106">
        <f t="shared" si="0"/>
        <v>105372.56379821959</v>
      </c>
      <c r="M10" s="186">
        <v>228</v>
      </c>
      <c r="N10" s="186">
        <v>33679793</v>
      </c>
      <c r="O10" s="186">
        <f t="shared" si="1"/>
        <v>147718.39035087719</v>
      </c>
      <c r="P10" s="98">
        <f t="shared" si="2"/>
        <v>7.5476354417277333E-2</v>
      </c>
      <c r="Q10" s="98">
        <f t="shared" si="3"/>
        <v>0.15745543870848222</v>
      </c>
      <c r="R10" s="98">
        <f t="shared" si="4"/>
        <v>0</v>
      </c>
      <c r="S10" s="98">
        <f t="shared" si="5"/>
        <v>0</v>
      </c>
      <c r="T10" s="146">
        <f t="shared" si="6"/>
        <v>0.14257288309832658</v>
      </c>
    </row>
    <row r="11" spans="1:20" s="55" customFormat="1" x14ac:dyDescent="0.35">
      <c r="A11" s="167">
        <v>2018</v>
      </c>
      <c r="B11" s="167">
        <v>26</v>
      </c>
      <c r="C11" s="167">
        <v>241</v>
      </c>
      <c r="D11" s="167">
        <v>0</v>
      </c>
      <c r="E11" s="167">
        <v>0</v>
      </c>
      <c r="F11" s="167">
        <v>267</v>
      </c>
      <c r="G11" s="106">
        <v>3156875</v>
      </c>
      <c r="H11" s="106">
        <v>17160109</v>
      </c>
      <c r="I11" s="106">
        <v>0</v>
      </c>
      <c r="J11" s="106">
        <v>0</v>
      </c>
      <c r="K11" s="106">
        <v>20316984</v>
      </c>
      <c r="L11" s="106">
        <f t="shared" si="0"/>
        <v>76093.573033707871</v>
      </c>
      <c r="M11" s="186">
        <v>123</v>
      </c>
      <c r="N11" s="186">
        <v>17760669</v>
      </c>
      <c r="O11" s="186">
        <f t="shared" si="1"/>
        <v>144395.68292682926</v>
      </c>
      <c r="P11" s="98">
        <f t="shared" si="2"/>
        <v>0.10201212586694351</v>
      </c>
      <c r="Q11" s="98">
        <f t="shared" si="3"/>
        <v>8.1445791639143283E-2</v>
      </c>
      <c r="R11" s="98">
        <f t="shared" si="4"/>
        <v>0</v>
      </c>
      <c r="S11" s="98">
        <f t="shared" si="5"/>
        <v>0</v>
      </c>
      <c r="T11" s="146">
        <f t="shared" si="6"/>
        <v>7.5184244305927683E-2</v>
      </c>
    </row>
    <row r="12" spans="1:20" s="55" customFormat="1" ht="16" thickBot="1" x14ac:dyDescent="0.4">
      <c r="A12" s="168">
        <v>2019</v>
      </c>
      <c r="B12" s="168">
        <v>4</v>
      </c>
      <c r="C12" s="168">
        <v>88</v>
      </c>
      <c r="D12" s="168">
        <v>0</v>
      </c>
      <c r="E12" s="168">
        <v>0</v>
      </c>
      <c r="F12" s="168">
        <v>92</v>
      </c>
      <c r="G12" s="111">
        <v>24595</v>
      </c>
      <c r="H12" s="111">
        <v>8029358</v>
      </c>
      <c r="I12" s="111">
        <v>0</v>
      </c>
      <c r="J12" s="111">
        <v>0</v>
      </c>
      <c r="K12" s="111">
        <v>8053953</v>
      </c>
      <c r="L12" s="111">
        <f t="shared" si="0"/>
        <v>87542.967391304352</v>
      </c>
      <c r="M12" s="195">
        <v>44</v>
      </c>
      <c r="N12" s="195">
        <v>6760676</v>
      </c>
      <c r="O12" s="195">
        <f t="shared" si="1"/>
        <v>153651.72727272726</v>
      </c>
      <c r="P12" s="130">
        <f t="shared" si="2"/>
        <v>7.9476958564956668E-4</v>
      </c>
      <c r="Q12" s="130">
        <f t="shared" si="3"/>
        <v>3.8109164613353466E-2</v>
      </c>
      <c r="R12" s="130">
        <f t="shared" si="4"/>
        <v>0</v>
      </c>
      <c r="S12" s="130">
        <f t="shared" si="5"/>
        <v>0</v>
      </c>
      <c r="T12" s="147">
        <f t="shared" si="6"/>
        <v>2.8619210011583567E-2</v>
      </c>
    </row>
    <row r="13" spans="1:20" s="55" customFormat="1" ht="16" thickBot="1" x14ac:dyDescent="0.4">
      <c r="A13" s="171" t="s">
        <v>137</v>
      </c>
      <c r="B13" s="171">
        <v>375</v>
      </c>
      <c r="C13" s="171">
        <v>1464</v>
      </c>
      <c r="D13" s="171">
        <v>76</v>
      </c>
      <c r="E13" s="171">
        <v>12</v>
      </c>
      <c r="F13" s="171">
        <v>1927</v>
      </c>
      <c r="G13" s="51">
        <v>30946076</v>
      </c>
      <c r="H13" s="51">
        <v>210693624</v>
      </c>
      <c r="I13" s="51">
        <v>7155730</v>
      </c>
      <c r="J13" s="51">
        <v>1110073</v>
      </c>
      <c r="K13" s="51">
        <v>249905503</v>
      </c>
      <c r="L13" s="51">
        <f t="shared" si="0"/>
        <v>129686.30150492994</v>
      </c>
      <c r="M13" s="144">
        <v>1266</v>
      </c>
      <c r="N13" s="144">
        <v>236228603</v>
      </c>
      <c r="O13" s="144">
        <f t="shared" si="1"/>
        <v>186594.47314375988</v>
      </c>
      <c r="P13" s="128">
        <f>SUM(P4:P12)</f>
        <v>1</v>
      </c>
      <c r="Q13" s="128">
        <f t="shared" ref="Q13:T13" si="7">SUM(Q4:Q12)</f>
        <v>0.99999999999999989</v>
      </c>
      <c r="R13" s="128">
        <f t="shared" si="7"/>
        <v>1</v>
      </c>
      <c r="S13" s="128">
        <f t="shared" si="7"/>
        <v>0.99999999999999989</v>
      </c>
      <c r="T13" s="148">
        <f t="shared" si="7"/>
        <v>0.99999999999999989</v>
      </c>
    </row>
  </sheetData>
  <mergeCells count="4">
    <mergeCell ref="A2:A3"/>
    <mergeCell ref="B2:N2"/>
    <mergeCell ref="P2:T2"/>
    <mergeCell ref="A1:T1"/>
  </mergeCells>
  <printOptions horizontalCentered="1"/>
  <pageMargins left="0" right="0" top="0.74803149606299213" bottom="0.74803149606299213" header="0.31496062992125984" footer="0.31496062992125984"/>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A15" sqref="A15"/>
    </sheetView>
  </sheetViews>
  <sheetFormatPr defaultColWidth="9.1796875" defaultRowHeight="15.5" x14ac:dyDescent="0.35"/>
  <cols>
    <col min="1" max="1" width="22.453125" style="1" customWidth="1"/>
    <col min="2" max="5" width="11.81640625" style="1" customWidth="1"/>
    <col min="6" max="6" width="16.1796875" style="1" bestFit="1" customWidth="1"/>
    <col min="7" max="10" width="11.81640625" style="1" customWidth="1"/>
    <col min="11" max="12" width="14" style="1" customWidth="1"/>
    <col min="13" max="16384" width="9.1796875" style="1"/>
  </cols>
  <sheetData>
    <row r="1" spans="1:12" ht="34.5" customHeight="1" thickBot="1" x14ac:dyDescent="0.4">
      <c r="A1" s="254" t="s">
        <v>315</v>
      </c>
      <c r="B1" s="254"/>
      <c r="C1" s="254"/>
      <c r="D1" s="254"/>
      <c r="E1" s="254"/>
      <c r="F1" s="254"/>
      <c r="G1" s="254"/>
      <c r="H1" s="254"/>
      <c r="I1" s="254"/>
      <c r="J1" s="254"/>
      <c r="K1" s="254"/>
      <c r="L1" s="254"/>
    </row>
    <row r="2" spans="1:12" ht="29.25" customHeight="1" thickBot="1" x14ac:dyDescent="0.4">
      <c r="A2" s="255" t="s">
        <v>151</v>
      </c>
      <c r="B2" s="310" t="s">
        <v>268</v>
      </c>
      <c r="C2" s="311"/>
      <c r="D2" s="311"/>
      <c r="E2" s="311"/>
      <c r="F2" s="312"/>
      <c r="G2" s="310" t="s">
        <v>269</v>
      </c>
      <c r="H2" s="311"/>
      <c r="I2" s="311"/>
      <c r="J2" s="311"/>
      <c r="K2" s="312"/>
      <c r="L2" s="308" t="s">
        <v>177</v>
      </c>
    </row>
    <row r="3" spans="1:12" ht="31.5" thickBot="1" x14ac:dyDescent="0.4">
      <c r="A3" s="286"/>
      <c r="B3" s="11" t="s">
        <v>180</v>
      </c>
      <c r="C3" s="11" t="s">
        <v>141</v>
      </c>
      <c r="D3" s="11" t="s">
        <v>143</v>
      </c>
      <c r="E3" s="11" t="s">
        <v>144</v>
      </c>
      <c r="F3" s="140" t="s">
        <v>270</v>
      </c>
      <c r="G3" s="29" t="s">
        <v>180</v>
      </c>
      <c r="H3" s="11" t="s">
        <v>141</v>
      </c>
      <c r="I3" s="11" t="s">
        <v>143</v>
      </c>
      <c r="J3" s="11" t="s">
        <v>144</v>
      </c>
      <c r="K3" s="140" t="s">
        <v>270</v>
      </c>
      <c r="L3" s="309"/>
    </row>
    <row r="4" spans="1:12" x14ac:dyDescent="0.35">
      <c r="A4" s="67" t="s">
        <v>273</v>
      </c>
      <c r="B4" s="196">
        <v>12</v>
      </c>
      <c r="C4" s="196">
        <v>40</v>
      </c>
      <c r="D4" s="196">
        <v>12</v>
      </c>
      <c r="E4" s="196">
        <v>4</v>
      </c>
      <c r="F4" s="196">
        <f>+B4+C4+D4+E4</f>
        <v>68</v>
      </c>
      <c r="G4" s="196">
        <v>31</v>
      </c>
      <c r="H4" s="196">
        <v>85</v>
      </c>
      <c r="I4" s="196">
        <v>13</v>
      </c>
      <c r="J4" s="196">
        <v>3</v>
      </c>
      <c r="K4" s="196">
        <f>+G4+H4+I4+J4</f>
        <v>132</v>
      </c>
      <c r="L4" s="131">
        <f>+F4-K4</f>
        <v>-64</v>
      </c>
    </row>
    <row r="5" spans="1:12" x14ac:dyDescent="0.35">
      <c r="A5" s="167">
        <v>2012</v>
      </c>
      <c r="B5" s="197">
        <v>7</v>
      </c>
      <c r="C5" s="197">
        <v>40</v>
      </c>
      <c r="D5" s="197">
        <v>10</v>
      </c>
      <c r="E5" s="197">
        <v>1</v>
      </c>
      <c r="F5" s="197">
        <f t="shared" ref="F5:F12" si="0">+B5+C5+D5+E5</f>
        <v>58</v>
      </c>
      <c r="G5" s="197">
        <v>27</v>
      </c>
      <c r="H5" s="197">
        <v>34</v>
      </c>
      <c r="I5" s="197">
        <v>3</v>
      </c>
      <c r="J5" s="197">
        <v>1</v>
      </c>
      <c r="K5" s="197">
        <f t="shared" ref="K5:K12" si="1">+G5+H5+I5+J5</f>
        <v>65</v>
      </c>
      <c r="L5" s="132">
        <f t="shared" ref="L5:L13" si="2">+F5-K5</f>
        <v>-7</v>
      </c>
    </row>
    <row r="6" spans="1:12" x14ac:dyDescent="0.35">
      <c r="A6" s="167">
        <v>2013</v>
      </c>
      <c r="B6" s="197">
        <v>11</v>
      </c>
      <c r="C6" s="197">
        <v>30</v>
      </c>
      <c r="D6" s="197">
        <v>10</v>
      </c>
      <c r="E6" s="197">
        <v>0</v>
      </c>
      <c r="F6" s="197">
        <f t="shared" si="0"/>
        <v>51</v>
      </c>
      <c r="G6" s="197">
        <v>44</v>
      </c>
      <c r="H6" s="197">
        <v>26</v>
      </c>
      <c r="I6" s="197">
        <v>3</v>
      </c>
      <c r="J6" s="197">
        <v>1</v>
      </c>
      <c r="K6" s="197">
        <f t="shared" si="1"/>
        <v>74</v>
      </c>
      <c r="L6" s="132">
        <f t="shared" si="2"/>
        <v>-23</v>
      </c>
    </row>
    <row r="7" spans="1:12" x14ac:dyDescent="0.35">
      <c r="A7" s="167">
        <v>2014</v>
      </c>
      <c r="B7" s="197">
        <v>14</v>
      </c>
      <c r="C7" s="197">
        <v>36</v>
      </c>
      <c r="D7" s="197">
        <v>5</v>
      </c>
      <c r="E7" s="197">
        <v>0</v>
      </c>
      <c r="F7" s="197">
        <f t="shared" si="0"/>
        <v>55</v>
      </c>
      <c r="G7" s="197">
        <v>58</v>
      </c>
      <c r="H7" s="197">
        <v>49</v>
      </c>
      <c r="I7" s="197">
        <v>3</v>
      </c>
      <c r="J7" s="197">
        <v>0</v>
      </c>
      <c r="K7" s="197">
        <f t="shared" si="1"/>
        <v>110</v>
      </c>
      <c r="L7" s="132">
        <f t="shared" si="2"/>
        <v>-55</v>
      </c>
    </row>
    <row r="8" spans="1:12" x14ac:dyDescent="0.35">
      <c r="A8" s="167">
        <v>2015</v>
      </c>
      <c r="B8" s="197">
        <v>25</v>
      </c>
      <c r="C8" s="197">
        <v>49</v>
      </c>
      <c r="D8" s="197">
        <v>6</v>
      </c>
      <c r="E8" s="197">
        <v>1</v>
      </c>
      <c r="F8" s="197">
        <f t="shared" si="0"/>
        <v>81</v>
      </c>
      <c r="G8" s="197">
        <v>53</v>
      </c>
      <c r="H8" s="197">
        <v>41</v>
      </c>
      <c r="I8" s="197">
        <v>2</v>
      </c>
      <c r="J8" s="197">
        <v>0</v>
      </c>
      <c r="K8" s="197">
        <f t="shared" si="1"/>
        <v>96</v>
      </c>
      <c r="L8" s="132">
        <f t="shared" si="2"/>
        <v>-15</v>
      </c>
    </row>
    <row r="9" spans="1:12" x14ac:dyDescent="0.35">
      <c r="A9" s="167">
        <v>2016</v>
      </c>
      <c r="B9" s="197">
        <v>28</v>
      </c>
      <c r="C9" s="197">
        <v>92</v>
      </c>
      <c r="D9" s="197">
        <v>3</v>
      </c>
      <c r="E9" s="197">
        <v>1</v>
      </c>
      <c r="F9" s="197">
        <f t="shared" si="0"/>
        <v>124</v>
      </c>
      <c r="G9" s="197">
        <v>36</v>
      </c>
      <c r="H9" s="197">
        <v>83</v>
      </c>
      <c r="I9" s="197">
        <v>2</v>
      </c>
      <c r="J9" s="197">
        <v>1</v>
      </c>
      <c r="K9" s="197">
        <f t="shared" si="1"/>
        <v>122</v>
      </c>
      <c r="L9" s="132">
        <f t="shared" si="2"/>
        <v>2</v>
      </c>
    </row>
    <row r="10" spans="1:12" x14ac:dyDescent="0.35">
      <c r="A10" s="167">
        <v>2017</v>
      </c>
      <c r="B10" s="197">
        <v>53</v>
      </c>
      <c r="C10" s="197">
        <v>126</v>
      </c>
      <c r="D10" s="197">
        <v>0</v>
      </c>
      <c r="E10" s="197">
        <v>0</v>
      </c>
      <c r="F10" s="197">
        <f t="shared" si="0"/>
        <v>179</v>
      </c>
      <c r="G10" s="197">
        <v>34</v>
      </c>
      <c r="H10" s="197">
        <v>82</v>
      </c>
      <c r="I10" s="197">
        <v>0</v>
      </c>
      <c r="J10" s="197">
        <v>0</v>
      </c>
      <c r="K10" s="197">
        <f t="shared" si="1"/>
        <v>116</v>
      </c>
      <c r="L10" s="132">
        <f t="shared" si="2"/>
        <v>63</v>
      </c>
    </row>
    <row r="11" spans="1:12" x14ac:dyDescent="0.35">
      <c r="A11" s="167">
        <v>2018</v>
      </c>
      <c r="B11" s="197">
        <v>30</v>
      </c>
      <c r="C11" s="197">
        <v>149</v>
      </c>
      <c r="D11" s="197">
        <v>0</v>
      </c>
      <c r="E11" s="197">
        <v>0</v>
      </c>
      <c r="F11" s="197">
        <f t="shared" si="0"/>
        <v>179</v>
      </c>
      <c r="G11" s="197">
        <v>11</v>
      </c>
      <c r="H11" s="197">
        <v>64</v>
      </c>
      <c r="I11" s="197">
        <v>0</v>
      </c>
      <c r="J11" s="197">
        <v>0</v>
      </c>
      <c r="K11" s="197">
        <f t="shared" si="1"/>
        <v>75</v>
      </c>
      <c r="L11" s="132">
        <f t="shared" si="2"/>
        <v>104</v>
      </c>
    </row>
    <row r="12" spans="1:12" ht="16" thickBot="1" x14ac:dyDescent="0.4">
      <c r="A12" s="168">
        <v>2019</v>
      </c>
      <c r="B12" s="198">
        <v>5</v>
      </c>
      <c r="C12" s="198">
        <v>94</v>
      </c>
      <c r="D12" s="198">
        <v>0</v>
      </c>
      <c r="E12" s="198">
        <v>0</v>
      </c>
      <c r="F12" s="198">
        <f t="shared" si="0"/>
        <v>99</v>
      </c>
      <c r="G12" s="198">
        <v>1</v>
      </c>
      <c r="H12" s="198">
        <v>6</v>
      </c>
      <c r="I12" s="198">
        <v>0</v>
      </c>
      <c r="J12" s="198">
        <v>0</v>
      </c>
      <c r="K12" s="198">
        <f t="shared" si="1"/>
        <v>7</v>
      </c>
      <c r="L12" s="133">
        <f t="shared" si="2"/>
        <v>92</v>
      </c>
    </row>
    <row r="13" spans="1:12" ht="16" thickBot="1" x14ac:dyDescent="0.4">
      <c r="A13" s="149" t="s">
        <v>137</v>
      </c>
      <c r="B13" s="199">
        <v>185</v>
      </c>
      <c r="C13" s="199">
        <v>656</v>
      </c>
      <c r="D13" s="199">
        <v>46</v>
      </c>
      <c r="E13" s="199">
        <v>7</v>
      </c>
      <c r="F13" s="199">
        <f>SUM(F4:F12)</f>
        <v>894</v>
      </c>
      <c r="G13" s="199">
        <v>295</v>
      </c>
      <c r="H13" s="199">
        <v>470</v>
      </c>
      <c r="I13" s="199">
        <v>26</v>
      </c>
      <c r="J13" s="199">
        <v>6</v>
      </c>
      <c r="K13" s="199">
        <f>SUM(K4:K12)</f>
        <v>797</v>
      </c>
      <c r="L13" s="150">
        <f t="shared" si="2"/>
        <v>97</v>
      </c>
    </row>
    <row r="14" spans="1:12" x14ac:dyDescent="0.35">
      <c r="A14" s="30"/>
    </row>
  </sheetData>
  <mergeCells count="5">
    <mergeCell ref="A1:L1"/>
    <mergeCell ref="A2:A3"/>
    <mergeCell ref="L2:L3"/>
    <mergeCell ref="B2:F2"/>
    <mergeCell ref="G2:K2"/>
  </mergeCells>
  <printOptions horizontalCentered="1"/>
  <pageMargins left="0" right="0"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Tabella 1</vt:lpstr>
      <vt:lpstr>Tabella 2</vt:lpstr>
      <vt:lpstr>Tabella 3</vt:lpstr>
      <vt:lpstr>Tabella 4</vt:lpstr>
      <vt:lpstr>Tabella 5</vt:lpstr>
      <vt:lpstr>Tabella 6</vt:lpstr>
      <vt:lpstr>Tabella 7</vt:lpstr>
      <vt:lpstr>Tabella 7 bis</vt:lpstr>
      <vt:lpstr>Tabella 8</vt:lpstr>
      <vt:lpstr>Tabella 9</vt:lpstr>
      <vt:lpstr>Tabella 10</vt:lpstr>
      <vt:lpstr>Tabella 11</vt:lpstr>
      <vt:lpstr>Tabella 12</vt:lpstr>
      <vt:lpstr>Tabella 13</vt:lpstr>
      <vt:lpstr>Tabella 14</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Carmine D'antonio (IVASS)</dc:creator>
  <cp:lastModifiedBy>Carmine D'antonio (IVASS)</cp:lastModifiedBy>
  <cp:lastPrinted>2019-10-07T09:10:56Z</cp:lastPrinted>
  <dcterms:created xsi:type="dcterms:W3CDTF">2019-01-28T10:06:28Z</dcterms:created>
  <dcterms:modified xsi:type="dcterms:W3CDTF">2020-10-29T11:01:54Z</dcterms:modified>
</cp:coreProperties>
</file>