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35" windowWidth="16845" windowHeight="10545"/>
  </bookViews>
  <sheets>
    <sheet name="copertina_0" sheetId="21" r:id="rId1"/>
    <sheet name="copertina_1" sheetId="22" r:id="rId2"/>
    <sheet name="Tavola 1" sheetId="6" r:id="rId3"/>
    <sheet name="Tavola 2" sheetId="5" r:id="rId4"/>
    <sheet name="Tavola 3" sheetId="4" r:id="rId5"/>
    <sheet name="Tavola 4" sheetId="3" r:id="rId6"/>
    <sheet name="datitrim" sheetId="1" state="hidden" r:id="rId7"/>
    <sheet name="omogenei" sheetId="2" state="hidden" r:id="rId8"/>
    <sheet name="tavola 5" sheetId="8" r:id="rId9"/>
    <sheet name="tavola 6 e 7" sheetId="9" r:id="rId10"/>
    <sheet name="LEGENDA TAVV. 6 E 7" sheetId="10" r:id="rId11"/>
    <sheet name="pagina bianca" sheetId="33" r:id="rId12"/>
    <sheet name="copertina_2" sheetId="23" r:id="rId13"/>
    <sheet name="Tavola 8" sheetId="12" r:id="rId14"/>
    <sheet name="Tavola 9" sheetId="13" r:id="rId15"/>
    <sheet name="Tavola 10" sheetId="14" r:id="rId16"/>
    <sheet name="Tavola 11" sheetId="15" r:id="rId17"/>
    <sheet name="copertina 3" sheetId="24" r:id="rId18"/>
    <sheet name="Tavola 12" sheetId="17" r:id="rId19"/>
    <sheet name="Tavola 13" sheetId="18" r:id="rId20"/>
    <sheet name="Tavola 14" sheetId="19" r:id="rId21"/>
    <sheet name="Tavola 15" sheetId="20" r:id="rId22"/>
  </sheets>
  <externalReferences>
    <externalReference r:id="rId23"/>
    <externalReference r:id="rId24"/>
  </externalReferences>
  <definedNames>
    <definedName name="_xlnm.Print_Area" localSheetId="17">'copertina 3'!$A$1:$J$33</definedName>
    <definedName name="_xlnm.Print_Area" localSheetId="0">copertina_0!$A$1:$J$34</definedName>
    <definedName name="_xlnm.Print_Area" localSheetId="1">copertina_1!$A$1:$J$34</definedName>
    <definedName name="_xlnm.Print_Area" localSheetId="12">copertina_2!$A$1:$J$32</definedName>
    <definedName name="_xlnm.Print_Area" localSheetId="11">'pagina bianca'!$A$1:$I$35</definedName>
    <definedName name="_xlnm.Print_Area" localSheetId="2">'Tavola 1'!$A$1:$H$66</definedName>
    <definedName name="_xlnm.Print_Area" localSheetId="16">'Tavola 11'!$B$1:$H$56</definedName>
    <definedName name="_xlnm.Print_Area" localSheetId="18">'Tavola 12'!$A$1:$H$67</definedName>
    <definedName name="_xlnm.Print_Area" localSheetId="19">'Tavola 13'!$A$1:$P$40</definedName>
    <definedName name="_xlnm.Print_Area" localSheetId="20">'Tavola 14'!$A$1:$K$84</definedName>
    <definedName name="_xlnm.Print_Area" localSheetId="21">'Tavola 15'!$A$1:$H$59</definedName>
    <definedName name="_xlnm.Print_Area" localSheetId="3">'Tavola 2'!$A$1:$P$40</definedName>
    <definedName name="_xlnm.Print_Area" localSheetId="5">'Tavola 4'!$B$1:$H$57</definedName>
    <definedName name="_xlnm.Print_Area" localSheetId="8">'tavola 5'!$A$1:$Q$20</definedName>
    <definedName name="_xlnm.Print_Area" localSheetId="9">'tavola 6 e 7'!$A$1:$K$25</definedName>
    <definedName name="_xlnm.Print_Area" localSheetId="13">'Tavola 8'!$A$1:$H$66</definedName>
    <definedName name="_xlnm.Print_Area" localSheetId="14">'Tavola 9'!$A$1:$P$39</definedName>
  </definedNames>
  <calcPr calcId="145621"/>
</workbook>
</file>

<file path=xl/calcChain.xml><?xml version="1.0" encoding="utf-8"?>
<calcChain xmlns="http://schemas.openxmlformats.org/spreadsheetml/2006/main">
  <c r="F54" i="20" l="1"/>
  <c r="E54" i="20"/>
  <c r="F53" i="20"/>
  <c r="E53" i="20"/>
  <c r="F52" i="20"/>
  <c r="E52" i="20"/>
  <c r="F51" i="20"/>
  <c r="E51" i="20"/>
  <c r="F50" i="20"/>
  <c r="E50" i="20"/>
  <c r="F49" i="20"/>
  <c r="E49" i="20"/>
  <c r="B43" i="20"/>
  <c r="H35" i="20"/>
  <c r="G35" i="20"/>
  <c r="F35" i="20"/>
  <c r="H32" i="20"/>
  <c r="G32" i="20"/>
  <c r="F32" i="20"/>
  <c r="E32" i="20"/>
  <c r="H31" i="20"/>
  <c r="G31" i="20"/>
  <c r="F31" i="20"/>
  <c r="E31" i="20"/>
  <c r="H30" i="20"/>
  <c r="G30" i="20"/>
  <c r="F30" i="20"/>
  <c r="E30" i="20"/>
  <c r="H29" i="20"/>
  <c r="G29" i="20"/>
  <c r="F29" i="20"/>
  <c r="E29" i="20"/>
  <c r="H28" i="20"/>
  <c r="G28" i="20"/>
  <c r="F28" i="20"/>
  <c r="E28" i="20"/>
  <c r="H27" i="20"/>
  <c r="G27" i="20"/>
  <c r="F27" i="20"/>
  <c r="E27" i="20"/>
  <c r="H26" i="20"/>
  <c r="G26" i="20"/>
  <c r="F26" i="20"/>
  <c r="E26" i="20"/>
  <c r="H25" i="20"/>
  <c r="G25" i="20"/>
  <c r="F25" i="20"/>
  <c r="E25" i="20"/>
  <c r="H24" i="20"/>
  <c r="G24" i="20"/>
  <c r="F24" i="20"/>
  <c r="E24" i="20"/>
  <c r="H23" i="20"/>
  <c r="G23" i="20"/>
  <c r="F23" i="20"/>
  <c r="E23" i="20"/>
  <c r="H22" i="20"/>
  <c r="G22" i="20"/>
  <c r="F22" i="20"/>
  <c r="E22" i="20"/>
  <c r="H21" i="20"/>
  <c r="G21" i="20"/>
  <c r="F21" i="20"/>
  <c r="E21" i="20"/>
  <c r="H20" i="20"/>
  <c r="G20" i="20"/>
  <c r="F20" i="20"/>
  <c r="E20" i="20"/>
  <c r="H19" i="20"/>
  <c r="G19" i="20"/>
  <c r="F19" i="20"/>
  <c r="E19" i="20"/>
  <c r="H18" i="20"/>
  <c r="G18" i="20"/>
  <c r="F18" i="20"/>
  <c r="E18" i="20"/>
  <c r="H17" i="20"/>
  <c r="G17" i="20"/>
  <c r="F17" i="20"/>
  <c r="E17" i="20"/>
  <c r="H16" i="20"/>
  <c r="G16" i="20"/>
  <c r="F16" i="20"/>
  <c r="E16" i="20"/>
  <c r="H15" i="20"/>
  <c r="G15" i="20"/>
  <c r="F15" i="20"/>
  <c r="E15" i="20"/>
  <c r="E35" i="20" s="1"/>
  <c r="G12" i="20"/>
  <c r="F12" i="20"/>
  <c r="E12" i="20"/>
  <c r="E11" i="20"/>
  <c r="B8" i="20"/>
  <c r="B78" i="19"/>
  <c r="K77" i="19"/>
  <c r="J77" i="19"/>
  <c r="I77" i="19"/>
  <c r="H77" i="19"/>
  <c r="G77" i="19"/>
  <c r="F77" i="19"/>
  <c r="E77" i="19"/>
  <c r="D77" i="19"/>
  <c r="K75" i="19"/>
  <c r="J75" i="19"/>
  <c r="I75" i="19"/>
  <c r="H75" i="19"/>
  <c r="G75" i="19"/>
  <c r="F75" i="19"/>
  <c r="E75" i="19"/>
  <c r="D75" i="19"/>
  <c r="A75" i="19"/>
  <c r="K74" i="19"/>
  <c r="J74" i="19"/>
  <c r="I74" i="19"/>
  <c r="H74" i="19"/>
  <c r="G74" i="19"/>
  <c r="F74" i="19"/>
  <c r="E74" i="19"/>
  <c r="D74" i="19"/>
  <c r="C74" i="19"/>
  <c r="K71" i="19"/>
  <c r="J71" i="19"/>
  <c r="I71" i="19"/>
  <c r="H71" i="19"/>
  <c r="G71" i="19"/>
  <c r="F71" i="19"/>
  <c r="E71" i="19"/>
  <c r="D71" i="19"/>
  <c r="K70" i="19"/>
  <c r="J70" i="19"/>
  <c r="I70" i="19"/>
  <c r="H70" i="19"/>
  <c r="G70" i="19"/>
  <c r="F70" i="19"/>
  <c r="E70" i="19"/>
  <c r="D70" i="19"/>
  <c r="K69" i="19"/>
  <c r="J69" i="19"/>
  <c r="I69" i="19"/>
  <c r="H69" i="19"/>
  <c r="G69" i="19"/>
  <c r="F69" i="19"/>
  <c r="E69" i="19"/>
  <c r="D69" i="19"/>
  <c r="K68" i="19"/>
  <c r="J68" i="19"/>
  <c r="I68" i="19"/>
  <c r="H68" i="19"/>
  <c r="G68" i="19"/>
  <c r="F68" i="19"/>
  <c r="E68" i="19"/>
  <c r="D68" i="19"/>
  <c r="K67" i="19"/>
  <c r="J67" i="19"/>
  <c r="I67" i="19"/>
  <c r="H67" i="19"/>
  <c r="G67" i="19"/>
  <c r="F67" i="19"/>
  <c r="E67" i="19"/>
  <c r="D67" i="19"/>
  <c r="K66" i="19"/>
  <c r="J66" i="19"/>
  <c r="I66" i="19"/>
  <c r="H66" i="19"/>
  <c r="G66" i="19"/>
  <c r="F66" i="19"/>
  <c r="E66" i="19"/>
  <c r="D66" i="19"/>
  <c r="A66" i="19"/>
  <c r="K65" i="19"/>
  <c r="J65" i="19"/>
  <c r="I65" i="19"/>
  <c r="H65" i="19"/>
  <c r="G65" i="19"/>
  <c r="F65" i="19"/>
  <c r="E65" i="19"/>
  <c r="D65" i="19"/>
  <c r="C65" i="19"/>
  <c r="K64" i="19"/>
  <c r="J64" i="19"/>
  <c r="I64" i="19"/>
  <c r="H64" i="19"/>
  <c r="G64" i="19"/>
  <c r="F64" i="19"/>
  <c r="E64" i="19"/>
  <c r="D64" i="19"/>
  <c r="K63" i="19"/>
  <c r="J63" i="19"/>
  <c r="I63" i="19"/>
  <c r="H63" i="19"/>
  <c r="E63" i="19"/>
  <c r="D63" i="19"/>
  <c r="A63" i="19"/>
  <c r="K62" i="19"/>
  <c r="J62" i="19"/>
  <c r="I62" i="19"/>
  <c r="H62" i="19"/>
  <c r="E62" i="19"/>
  <c r="D62" i="19"/>
  <c r="C62" i="19"/>
  <c r="K60" i="19"/>
  <c r="J60" i="19"/>
  <c r="I60" i="19"/>
  <c r="H60" i="19"/>
  <c r="G60" i="19"/>
  <c r="F60" i="19"/>
  <c r="E60" i="19"/>
  <c r="D60" i="19"/>
  <c r="K59" i="19"/>
  <c r="J59" i="19"/>
  <c r="I59" i="19"/>
  <c r="H59" i="19"/>
  <c r="G59" i="19"/>
  <c r="F59" i="19"/>
  <c r="E59" i="19"/>
  <c r="D59" i="19"/>
  <c r="K58" i="19"/>
  <c r="J58" i="19"/>
  <c r="I58" i="19"/>
  <c r="H58" i="19"/>
  <c r="G58" i="19"/>
  <c r="F58" i="19"/>
  <c r="E58" i="19"/>
  <c r="D58" i="19"/>
  <c r="K57" i="19"/>
  <c r="J57" i="19"/>
  <c r="I57" i="19"/>
  <c r="H57" i="19"/>
  <c r="G57" i="19"/>
  <c r="F57" i="19"/>
  <c r="E57" i="19"/>
  <c r="D57" i="19"/>
  <c r="K56" i="19"/>
  <c r="J56" i="19"/>
  <c r="I56" i="19"/>
  <c r="H56" i="19"/>
  <c r="G56" i="19"/>
  <c r="F56" i="19"/>
  <c r="E56" i="19"/>
  <c r="D56" i="19"/>
  <c r="K55" i="19"/>
  <c r="J55" i="19"/>
  <c r="I55" i="19"/>
  <c r="H55" i="19"/>
  <c r="G55" i="19"/>
  <c r="F55" i="19"/>
  <c r="E55" i="19"/>
  <c r="D55" i="19"/>
  <c r="K54" i="19"/>
  <c r="J54" i="19"/>
  <c r="I54" i="19"/>
  <c r="H54" i="19"/>
  <c r="G54" i="19"/>
  <c r="F54" i="19"/>
  <c r="E54" i="19"/>
  <c r="D54" i="19"/>
  <c r="K53" i="19"/>
  <c r="J53" i="19"/>
  <c r="J61" i="19" s="1"/>
  <c r="I53" i="19"/>
  <c r="I61" i="19" s="1"/>
  <c r="H53" i="19"/>
  <c r="H61" i="19" s="1"/>
  <c r="G53" i="19"/>
  <c r="G61" i="19" s="1"/>
  <c r="F53" i="19"/>
  <c r="F61" i="19" s="1"/>
  <c r="E53" i="19"/>
  <c r="E61" i="19" s="1"/>
  <c r="D53" i="19"/>
  <c r="D61" i="19" s="1"/>
  <c r="A47" i="19"/>
  <c r="K43" i="19"/>
  <c r="J43" i="19"/>
  <c r="I43" i="19"/>
  <c r="H43" i="19"/>
  <c r="G43" i="19"/>
  <c r="F43" i="19"/>
  <c r="E43" i="19"/>
  <c r="D43" i="19"/>
  <c r="A43" i="19"/>
  <c r="K42" i="19"/>
  <c r="J42" i="19"/>
  <c r="I42" i="19"/>
  <c r="H42" i="19"/>
  <c r="G42" i="19"/>
  <c r="F42" i="19"/>
  <c r="E42" i="19"/>
  <c r="D42" i="19"/>
  <c r="C42" i="19"/>
  <c r="K41" i="19"/>
  <c r="J41" i="19"/>
  <c r="I41" i="19"/>
  <c r="H41" i="19"/>
  <c r="G41" i="19"/>
  <c r="F41" i="19"/>
  <c r="E41" i="19"/>
  <c r="D41" i="19"/>
  <c r="K40" i="19"/>
  <c r="J40" i="19"/>
  <c r="I40" i="19"/>
  <c r="H40" i="19"/>
  <c r="G40" i="19"/>
  <c r="F40" i="19"/>
  <c r="E40" i="19"/>
  <c r="D40" i="19"/>
  <c r="A40" i="19"/>
  <c r="K39" i="19"/>
  <c r="J39" i="19"/>
  <c r="I39" i="19"/>
  <c r="H39" i="19"/>
  <c r="G39" i="19"/>
  <c r="F39" i="19"/>
  <c r="E39" i="19"/>
  <c r="D39" i="19"/>
  <c r="C39" i="19"/>
  <c r="K37" i="19"/>
  <c r="J37" i="19"/>
  <c r="I37" i="19"/>
  <c r="H37" i="19"/>
  <c r="G37" i="19"/>
  <c r="F37" i="19"/>
  <c r="E37" i="19"/>
  <c r="D37" i="19"/>
  <c r="K36" i="19"/>
  <c r="J36" i="19"/>
  <c r="I36" i="19"/>
  <c r="H36" i="19"/>
  <c r="G36" i="19"/>
  <c r="F36" i="19"/>
  <c r="E36" i="19"/>
  <c r="D36" i="19"/>
  <c r="K34" i="19"/>
  <c r="J34" i="19"/>
  <c r="I34" i="19"/>
  <c r="H34" i="19"/>
  <c r="G34" i="19"/>
  <c r="F34" i="19"/>
  <c r="E34" i="19"/>
  <c r="D34" i="19"/>
  <c r="K33" i="19"/>
  <c r="J33" i="19"/>
  <c r="I33" i="19"/>
  <c r="H33" i="19"/>
  <c r="G33" i="19"/>
  <c r="F33" i="19"/>
  <c r="E33" i="19"/>
  <c r="D33" i="19"/>
  <c r="K32" i="19"/>
  <c r="J32" i="19"/>
  <c r="I32" i="19"/>
  <c r="H32" i="19"/>
  <c r="G32" i="19"/>
  <c r="F32" i="19"/>
  <c r="E32" i="19"/>
  <c r="D32" i="19"/>
  <c r="K31" i="19"/>
  <c r="J31" i="19"/>
  <c r="I31" i="19"/>
  <c r="H31" i="19"/>
  <c r="G31" i="19"/>
  <c r="F31" i="19"/>
  <c r="E31" i="19"/>
  <c r="D31" i="19"/>
  <c r="K30" i="19"/>
  <c r="J30" i="19"/>
  <c r="I30" i="19"/>
  <c r="H30" i="19"/>
  <c r="G30" i="19"/>
  <c r="F30" i="19"/>
  <c r="E30" i="19"/>
  <c r="D30" i="19"/>
  <c r="K29" i="19"/>
  <c r="J29" i="19"/>
  <c r="J35" i="19" s="1"/>
  <c r="J38" i="19" s="1"/>
  <c r="I29" i="19"/>
  <c r="I35" i="19" s="1"/>
  <c r="I38" i="19" s="1"/>
  <c r="H29" i="19"/>
  <c r="H35" i="19" s="1"/>
  <c r="G29" i="19"/>
  <c r="G35" i="19" s="1"/>
  <c r="G38" i="19" s="1"/>
  <c r="F29" i="19"/>
  <c r="F35" i="19" s="1"/>
  <c r="F38" i="19" s="1"/>
  <c r="E29" i="19"/>
  <c r="E35" i="19" s="1"/>
  <c r="E38" i="19" s="1"/>
  <c r="D29" i="19"/>
  <c r="D35" i="19" s="1"/>
  <c r="D38" i="19" s="1"/>
  <c r="K27" i="19"/>
  <c r="J27" i="19"/>
  <c r="I27" i="19"/>
  <c r="H27" i="19"/>
  <c r="G27" i="19"/>
  <c r="F27" i="19"/>
  <c r="E27" i="19"/>
  <c r="D27" i="19"/>
  <c r="K26" i="19"/>
  <c r="J26" i="19"/>
  <c r="I26" i="19"/>
  <c r="H26" i="19"/>
  <c r="G26" i="19"/>
  <c r="F26" i="19"/>
  <c r="E26" i="19"/>
  <c r="D26" i="19"/>
  <c r="A26" i="19"/>
  <c r="K25" i="19"/>
  <c r="J25" i="19"/>
  <c r="I25" i="19"/>
  <c r="H25" i="19"/>
  <c r="G25" i="19"/>
  <c r="F25" i="19"/>
  <c r="E25" i="19"/>
  <c r="D25" i="19"/>
  <c r="C25" i="19"/>
  <c r="J23" i="19"/>
  <c r="K22" i="19"/>
  <c r="J22" i="19"/>
  <c r="I22" i="19"/>
  <c r="H22" i="19"/>
  <c r="G22" i="19"/>
  <c r="F22" i="19"/>
  <c r="E22" i="19"/>
  <c r="D22" i="19"/>
  <c r="K21" i="19"/>
  <c r="J21" i="19"/>
  <c r="I21" i="19"/>
  <c r="H21" i="19"/>
  <c r="G21" i="19"/>
  <c r="F21" i="19"/>
  <c r="E21" i="19"/>
  <c r="D21" i="19"/>
  <c r="K20" i="19"/>
  <c r="J20" i="19"/>
  <c r="I20" i="19"/>
  <c r="I23" i="19" s="1"/>
  <c r="H20" i="19"/>
  <c r="H23" i="19" s="1"/>
  <c r="G20" i="19"/>
  <c r="G23" i="19" s="1"/>
  <c r="F20" i="19"/>
  <c r="F23" i="19" s="1"/>
  <c r="E20" i="19"/>
  <c r="E23" i="19" s="1"/>
  <c r="D20" i="19"/>
  <c r="D23" i="19" s="1"/>
  <c r="K18" i="19"/>
  <c r="J18" i="19"/>
  <c r="I18" i="19"/>
  <c r="H18" i="19"/>
  <c r="G18" i="19"/>
  <c r="F18" i="19"/>
  <c r="E18" i="19"/>
  <c r="D18" i="19"/>
  <c r="K17" i="19"/>
  <c r="J17" i="19"/>
  <c r="I17" i="19"/>
  <c r="H17" i="19"/>
  <c r="G17" i="19"/>
  <c r="F17" i="19"/>
  <c r="E17" i="19"/>
  <c r="D17" i="19"/>
  <c r="K15" i="19"/>
  <c r="J15" i="19"/>
  <c r="I15" i="19"/>
  <c r="H15" i="19"/>
  <c r="G15" i="19"/>
  <c r="F15" i="19"/>
  <c r="E15" i="19"/>
  <c r="D15" i="19"/>
  <c r="K14" i="19"/>
  <c r="J14" i="19"/>
  <c r="I14" i="19"/>
  <c r="H14" i="19"/>
  <c r="G14" i="19"/>
  <c r="F14" i="19"/>
  <c r="E14" i="19"/>
  <c r="D14" i="19"/>
  <c r="K13" i="19"/>
  <c r="J13" i="19"/>
  <c r="I13" i="19"/>
  <c r="H13" i="19"/>
  <c r="G13" i="19"/>
  <c r="F13" i="19"/>
  <c r="E13" i="19"/>
  <c r="D13" i="19"/>
  <c r="K12" i="19"/>
  <c r="J12" i="19"/>
  <c r="I12" i="19"/>
  <c r="H12" i="19"/>
  <c r="G12" i="19"/>
  <c r="F12" i="19"/>
  <c r="E12" i="19"/>
  <c r="D12" i="19"/>
  <c r="K11" i="19"/>
  <c r="J11" i="19"/>
  <c r="J16" i="19" s="1"/>
  <c r="J24" i="19" s="1"/>
  <c r="I11" i="19"/>
  <c r="I16" i="19" s="1"/>
  <c r="I24" i="19" s="1"/>
  <c r="I73" i="19" s="1"/>
  <c r="H11" i="19"/>
  <c r="H16" i="19" s="1"/>
  <c r="G11" i="19"/>
  <c r="G16" i="19" s="1"/>
  <c r="G24" i="19" s="1"/>
  <c r="F11" i="19"/>
  <c r="F16" i="19" s="1"/>
  <c r="F24" i="19" s="1"/>
  <c r="E11" i="19"/>
  <c r="E16" i="19" s="1"/>
  <c r="E24" i="19" s="1"/>
  <c r="E73" i="19" s="1"/>
  <c r="D11" i="19"/>
  <c r="D16" i="19" s="1"/>
  <c r="D24" i="19" s="1"/>
  <c r="A4" i="19"/>
  <c r="O36" i="18"/>
  <c r="M36" i="18"/>
  <c r="K36" i="18"/>
  <c r="I36" i="18"/>
  <c r="G36" i="18"/>
  <c r="E36" i="18"/>
  <c r="C36" i="18"/>
  <c r="A36" i="18"/>
  <c r="O35" i="18"/>
  <c r="M35" i="18"/>
  <c r="K35" i="18"/>
  <c r="I35" i="18"/>
  <c r="G35" i="18"/>
  <c r="E35" i="18"/>
  <c r="C35" i="18"/>
  <c r="B35" i="18"/>
  <c r="O31" i="18"/>
  <c r="M31" i="18"/>
  <c r="K31" i="18"/>
  <c r="I31" i="18"/>
  <c r="G31" i="18"/>
  <c r="H31" i="18" s="1"/>
  <c r="E31" i="18"/>
  <c r="C31" i="18"/>
  <c r="O30" i="18"/>
  <c r="L30" i="18" s="1"/>
  <c r="M30" i="18"/>
  <c r="K30" i="18"/>
  <c r="I30" i="18"/>
  <c r="G30" i="18"/>
  <c r="H30" i="18" s="1"/>
  <c r="E30" i="18"/>
  <c r="C30" i="18"/>
  <c r="D30" i="18" s="1"/>
  <c r="O29" i="18"/>
  <c r="N29" i="18" s="1"/>
  <c r="M29" i="18"/>
  <c r="K29" i="18"/>
  <c r="I29" i="18"/>
  <c r="G29" i="18"/>
  <c r="E29" i="18"/>
  <c r="C29" i="18"/>
  <c r="O28" i="18"/>
  <c r="M28" i="18"/>
  <c r="K28" i="18"/>
  <c r="I28" i="18"/>
  <c r="G28" i="18"/>
  <c r="H28" i="18" s="1"/>
  <c r="E28" i="18"/>
  <c r="C28" i="18"/>
  <c r="O27" i="18"/>
  <c r="M27" i="18"/>
  <c r="K27" i="18"/>
  <c r="I27" i="18"/>
  <c r="G27" i="18"/>
  <c r="E27" i="18"/>
  <c r="C27" i="18"/>
  <c r="O26" i="18"/>
  <c r="M26" i="18"/>
  <c r="K26" i="18"/>
  <c r="I26" i="18"/>
  <c r="G26" i="18"/>
  <c r="E26" i="18"/>
  <c r="C26" i="18"/>
  <c r="D26" i="18" s="1"/>
  <c r="P24" i="18"/>
  <c r="O23" i="18"/>
  <c r="N23" i="18"/>
  <c r="M23" i="18"/>
  <c r="K23" i="18"/>
  <c r="L23" i="18" s="1"/>
  <c r="J23" i="18"/>
  <c r="I23" i="18"/>
  <c r="G23" i="18"/>
  <c r="H23" i="18" s="1"/>
  <c r="F23" i="18"/>
  <c r="E23" i="18"/>
  <c r="C23" i="18"/>
  <c r="D23" i="18" s="1"/>
  <c r="P23" i="18" s="1"/>
  <c r="O22" i="18"/>
  <c r="N22" i="18" s="1"/>
  <c r="M22" i="18"/>
  <c r="K22" i="18"/>
  <c r="L22" i="18" s="1"/>
  <c r="I22" i="18"/>
  <c r="G22" i="18"/>
  <c r="E22" i="18"/>
  <c r="C22" i="18"/>
  <c r="D22" i="18" s="1"/>
  <c r="O21" i="18"/>
  <c r="M21" i="18"/>
  <c r="N21" i="18" s="1"/>
  <c r="K21" i="18"/>
  <c r="L21" i="18" s="1"/>
  <c r="I21" i="18"/>
  <c r="I24" i="18" s="1"/>
  <c r="G21" i="18"/>
  <c r="E21" i="18"/>
  <c r="F21" i="18" s="1"/>
  <c r="C21" i="18"/>
  <c r="D21" i="18" s="1"/>
  <c r="O18" i="18"/>
  <c r="M18" i="18"/>
  <c r="N18" i="18" s="1"/>
  <c r="K18" i="18"/>
  <c r="L18" i="18" s="1"/>
  <c r="I18" i="18"/>
  <c r="J18" i="18" s="1"/>
  <c r="G18" i="18"/>
  <c r="H18" i="18" s="1"/>
  <c r="E18" i="18"/>
  <c r="F18" i="18" s="1"/>
  <c r="C18" i="18"/>
  <c r="D18" i="18" s="1"/>
  <c r="O17" i="18"/>
  <c r="M17" i="18"/>
  <c r="K17" i="18"/>
  <c r="L17" i="18" s="1"/>
  <c r="I17" i="18"/>
  <c r="G17" i="18"/>
  <c r="E17" i="18"/>
  <c r="F17" i="18" s="1"/>
  <c r="C17" i="18"/>
  <c r="D17" i="18" s="1"/>
  <c r="O16" i="18"/>
  <c r="M16" i="18"/>
  <c r="N16" i="18" s="1"/>
  <c r="K16" i="18"/>
  <c r="L16" i="18" s="1"/>
  <c r="I16" i="18"/>
  <c r="G16" i="18"/>
  <c r="H16" i="18" s="1"/>
  <c r="E16" i="18"/>
  <c r="F16" i="18" s="1"/>
  <c r="C16" i="18"/>
  <c r="O15" i="18"/>
  <c r="M15" i="18"/>
  <c r="K15" i="18"/>
  <c r="I15" i="18"/>
  <c r="G15" i="18"/>
  <c r="H15" i="18" s="1"/>
  <c r="E15" i="18"/>
  <c r="C15" i="18"/>
  <c r="O14" i="18"/>
  <c r="M14" i="18"/>
  <c r="K14" i="18"/>
  <c r="I14" i="18"/>
  <c r="J14" i="18" s="1"/>
  <c r="G14" i="18"/>
  <c r="H14" i="18" s="1"/>
  <c r="E14" i="18"/>
  <c r="C14" i="18"/>
  <c r="D14" i="18" s="1"/>
  <c r="O13" i="18"/>
  <c r="M13" i="18"/>
  <c r="K13" i="18"/>
  <c r="I13" i="18"/>
  <c r="G13" i="18"/>
  <c r="H13" i="18" s="1"/>
  <c r="E13" i="18"/>
  <c r="C13" i="18"/>
  <c r="O12" i="18"/>
  <c r="M12" i="18"/>
  <c r="K12" i="18"/>
  <c r="I12" i="18"/>
  <c r="G12" i="18"/>
  <c r="E12" i="18"/>
  <c r="C12" i="18"/>
  <c r="O11" i="18"/>
  <c r="M11" i="18"/>
  <c r="K11" i="18"/>
  <c r="I11" i="18"/>
  <c r="G11" i="18"/>
  <c r="H11" i="18" s="1"/>
  <c r="E11" i="18"/>
  <c r="C11" i="18"/>
  <c r="D11" i="18" s="1"/>
  <c r="O10" i="18"/>
  <c r="M10" i="18"/>
  <c r="M19" i="18" s="1"/>
  <c r="K10" i="18"/>
  <c r="I10" i="18"/>
  <c r="G10" i="18"/>
  <c r="H10" i="18" s="1"/>
  <c r="E10" i="18"/>
  <c r="E19" i="18" s="1"/>
  <c r="C10" i="18"/>
  <c r="A4" i="18"/>
  <c r="H63" i="17"/>
  <c r="G63" i="17"/>
  <c r="F63" i="17"/>
  <c r="E63" i="17"/>
  <c r="D63" i="17"/>
  <c r="A63" i="17"/>
  <c r="H62" i="17"/>
  <c r="G62" i="17"/>
  <c r="F62" i="17"/>
  <c r="E62" i="17"/>
  <c r="D62" i="17"/>
  <c r="C62" i="17"/>
  <c r="H59" i="17"/>
  <c r="G59" i="17"/>
  <c r="F59" i="17"/>
  <c r="E59" i="17"/>
  <c r="D59" i="17"/>
  <c r="H58" i="17"/>
  <c r="G58" i="17"/>
  <c r="F58" i="17"/>
  <c r="E58" i="17"/>
  <c r="D58" i="17"/>
  <c r="H57" i="17"/>
  <c r="G57" i="17"/>
  <c r="F57" i="17"/>
  <c r="E57" i="17"/>
  <c r="D57" i="17"/>
  <c r="H56" i="17"/>
  <c r="G56" i="17"/>
  <c r="F56" i="17"/>
  <c r="E56" i="17"/>
  <c r="D56" i="17"/>
  <c r="H55" i="17"/>
  <c r="G55" i="17"/>
  <c r="F55" i="17"/>
  <c r="E55" i="17"/>
  <c r="D55" i="17"/>
  <c r="H54" i="17"/>
  <c r="G54" i="17"/>
  <c r="F54" i="17"/>
  <c r="E54" i="17"/>
  <c r="D54" i="17"/>
  <c r="A54" i="17"/>
  <c r="H53" i="17"/>
  <c r="G53" i="17"/>
  <c r="F53" i="17"/>
  <c r="E53" i="17"/>
  <c r="D53" i="17"/>
  <c r="C53" i="17"/>
  <c r="H52" i="17"/>
  <c r="G52" i="17"/>
  <c r="F52" i="17"/>
  <c r="E52" i="17"/>
  <c r="D52" i="17"/>
  <c r="H51" i="17"/>
  <c r="G51" i="17"/>
  <c r="F51" i="17"/>
  <c r="E51" i="17"/>
  <c r="D51" i="17"/>
  <c r="A51" i="17"/>
  <c r="H50" i="17"/>
  <c r="G50" i="17"/>
  <c r="F50" i="17"/>
  <c r="E50" i="17"/>
  <c r="D50" i="17"/>
  <c r="C50" i="17"/>
  <c r="H48" i="17"/>
  <c r="G48" i="17"/>
  <c r="F48" i="17"/>
  <c r="E48" i="17"/>
  <c r="D48" i="17"/>
  <c r="H47" i="17"/>
  <c r="G47" i="17"/>
  <c r="F47" i="17"/>
  <c r="E47" i="17"/>
  <c r="D47" i="17"/>
  <c r="H46" i="17"/>
  <c r="G46" i="17"/>
  <c r="F46" i="17"/>
  <c r="E46" i="17"/>
  <c r="D46" i="17"/>
  <c r="H45" i="17"/>
  <c r="G45" i="17"/>
  <c r="F45" i="17"/>
  <c r="E45" i="17"/>
  <c r="D45" i="17"/>
  <c r="H44" i="17"/>
  <c r="G44" i="17"/>
  <c r="F44" i="17"/>
  <c r="E44" i="17"/>
  <c r="D44" i="17"/>
  <c r="H43" i="17"/>
  <c r="G43" i="17"/>
  <c r="F43" i="17"/>
  <c r="E43" i="17"/>
  <c r="D43" i="17"/>
  <c r="H42" i="17"/>
  <c r="G42" i="17"/>
  <c r="F42" i="17"/>
  <c r="E42" i="17"/>
  <c r="D42" i="17"/>
  <c r="H41" i="17"/>
  <c r="H49" i="17" s="1"/>
  <c r="G41" i="17"/>
  <c r="F41" i="17"/>
  <c r="E41" i="17"/>
  <c r="D41" i="17"/>
  <c r="D49" i="17" s="1"/>
  <c r="H40" i="17"/>
  <c r="G40" i="17"/>
  <c r="F40" i="17"/>
  <c r="E40" i="17"/>
  <c r="D40" i="17"/>
  <c r="A40" i="17"/>
  <c r="H39" i="17"/>
  <c r="G39" i="17"/>
  <c r="F39" i="17"/>
  <c r="E39" i="17"/>
  <c r="D39" i="17"/>
  <c r="C39" i="17"/>
  <c r="H38" i="17"/>
  <c r="G38" i="17"/>
  <c r="F38" i="17"/>
  <c r="E38" i="17"/>
  <c r="D38" i="17"/>
  <c r="H37" i="17"/>
  <c r="G37" i="17"/>
  <c r="F37" i="17"/>
  <c r="E37" i="17"/>
  <c r="D37" i="17"/>
  <c r="A37" i="17"/>
  <c r="H36" i="17"/>
  <c r="G36" i="17"/>
  <c r="F36" i="17"/>
  <c r="E36" i="17"/>
  <c r="D36" i="17"/>
  <c r="C36" i="17"/>
  <c r="H34" i="17"/>
  <c r="G34" i="17"/>
  <c r="F34" i="17"/>
  <c r="E34" i="17"/>
  <c r="D34" i="17"/>
  <c r="H32" i="17"/>
  <c r="G32" i="17"/>
  <c r="F32" i="17"/>
  <c r="E32" i="17"/>
  <c r="D32" i="17"/>
  <c r="H31" i="17"/>
  <c r="G31" i="17"/>
  <c r="F31" i="17"/>
  <c r="E31" i="17"/>
  <c r="D31" i="17"/>
  <c r="H30" i="17"/>
  <c r="G30" i="17"/>
  <c r="F30" i="17"/>
  <c r="E30" i="17"/>
  <c r="D30" i="17"/>
  <c r="H29" i="17"/>
  <c r="G29" i="17"/>
  <c r="F29" i="17"/>
  <c r="E29" i="17"/>
  <c r="D29" i="17"/>
  <c r="H28" i="17"/>
  <c r="G28" i="17"/>
  <c r="F28" i="17"/>
  <c r="E28" i="17"/>
  <c r="D28" i="17"/>
  <c r="H27" i="17"/>
  <c r="G27" i="17"/>
  <c r="F27" i="17"/>
  <c r="E27" i="17"/>
  <c r="D27" i="17"/>
  <c r="H25" i="17"/>
  <c r="G25" i="17"/>
  <c r="F25" i="17"/>
  <c r="E25" i="17"/>
  <c r="D25" i="17"/>
  <c r="H24" i="17"/>
  <c r="G24" i="17"/>
  <c r="F24" i="17"/>
  <c r="E24" i="17"/>
  <c r="D24" i="17"/>
  <c r="A24" i="17"/>
  <c r="H23" i="17"/>
  <c r="G23" i="17"/>
  <c r="F23" i="17"/>
  <c r="E23" i="17"/>
  <c r="D23" i="17"/>
  <c r="C23" i="17"/>
  <c r="H20" i="17"/>
  <c r="G20" i="17"/>
  <c r="F20" i="17"/>
  <c r="E20" i="17"/>
  <c r="D20" i="17"/>
  <c r="H19" i="17"/>
  <c r="G19" i="17"/>
  <c r="F19" i="17"/>
  <c r="E19" i="17"/>
  <c r="D19" i="17"/>
  <c r="H18" i="17"/>
  <c r="G18" i="17"/>
  <c r="F18" i="17"/>
  <c r="E18" i="17"/>
  <c r="D18" i="17"/>
  <c r="H15" i="17"/>
  <c r="G15" i="17"/>
  <c r="F15" i="17"/>
  <c r="E15" i="17"/>
  <c r="D15" i="17"/>
  <c r="H14" i="17"/>
  <c r="G14" i="17"/>
  <c r="F14" i="17"/>
  <c r="E14" i="17"/>
  <c r="D14" i="17"/>
  <c r="H13" i="17"/>
  <c r="G13" i="17"/>
  <c r="F13" i="17"/>
  <c r="E13" i="17"/>
  <c r="D13" i="17"/>
  <c r="H12" i="17"/>
  <c r="G12" i="17"/>
  <c r="F12" i="17"/>
  <c r="E12" i="17"/>
  <c r="D12" i="17"/>
  <c r="H11" i="17"/>
  <c r="G11" i="17"/>
  <c r="F11" i="17"/>
  <c r="E11" i="17"/>
  <c r="D11" i="17"/>
  <c r="H10" i="17"/>
  <c r="G10" i="17"/>
  <c r="F10" i="17"/>
  <c r="E10" i="17"/>
  <c r="D10" i="17"/>
  <c r="A4" i="17"/>
  <c r="D21" i="17" l="1"/>
  <c r="E33" i="17"/>
  <c r="E35" i="17" s="1"/>
  <c r="E49" i="17"/>
  <c r="D16" i="17"/>
  <c r="H16" i="17"/>
  <c r="P18" i="18"/>
  <c r="N11" i="18"/>
  <c r="C19" i="18"/>
  <c r="K19" i="18"/>
  <c r="O19" i="18" s="1"/>
  <c r="N28" i="18"/>
  <c r="J29" i="18"/>
  <c r="J30" i="18"/>
  <c r="E21" i="17"/>
  <c r="F49" i="17"/>
  <c r="I19" i="18"/>
  <c r="I34" i="18" s="1"/>
  <c r="E24" i="18"/>
  <c r="F55" i="20"/>
  <c r="H21" i="17"/>
  <c r="D10" i="18"/>
  <c r="L10" i="18"/>
  <c r="N13" i="18"/>
  <c r="L14" i="18"/>
  <c r="D16" i="18"/>
  <c r="J16" i="18"/>
  <c r="N17" i="18"/>
  <c r="G24" i="18"/>
  <c r="O24" i="18"/>
  <c r="H22" i="18"/>
  <c r="G32" i="18"/>
  <c r="N26" i="18"/>
  <c r="D28" i="18"/>
  <c r="L28" i="18"/>
  <c r="E32" i="18"/>
  <c r="E34" i="18" s="1"/>
  <c r="F33" i="17"/>
  <c r="F35" i="17" s="1"/>
  <c r="D33" i="17"/>
  <c r="D35" i="17" s="1"/>
  <c r="H33" i="17"/>
  <c r="H35" i="17" s="1"/>
  <c r="F10" i="18"/>
  <c r="P10" i="18" s="1"/>
  <c r="J10" i="18"/>
  <c r="N10" i="18"/>
  <c r="F14" i="18"/>
  <c r="D15" i="18"/>
  <c r="L15" i="18"/>
  <c r="H21" i="18"/>
  <c r="C24" i="18"/>
  <c r="M24" i="18"/>
  <c r="K32" i="18"/>
  <c r="F30" i="18"/>
  <c r="D31" i="18"/>
  <c r="L31" i="18"/>
  <c r="E55" i="20"/>
  <c r="H22" i="17"/>
  <c r="H61" i="17" s="1"/>
  <c r="G49" i="17"/>
  <c r="L11" i="18"/>
  <c r="L26" i="18"/>
  <c r="F16" i="17"/>
  <c r="G16" i="17" s="1"/>
  <c r="E16" i="17"/>
  <c r="F21" i="17"/>
  <c r="G21" i="17" s="1"/>
  <c r="G19" i="18"/>
  <c r="G34" i="18" s="1"/>
  <c r="N14" i="18"/>
  <c r="N15" i="18"/>
  <c r="J21" i="18"/>
  <c r="P21" i="18" s="1"/>
  <c r="K24" i="18"/>
  <c r="C32" i="18"/>
  <c r="H26" i="18"/>
  <c r="M32" i="18"/>
  <c r="M34" i="18" s="1"/>
  <c r="N31" i="18"/>
  <c r="I32" i="18"/>
  <c r="F73" i="19"/>
  <c r="C34" i="18"/>
  <c r="P14" i="18"/>
  <c r="G73" i="19"/>
  <c r="K35" i="19"/>
  <c r="H38" i="19"/>
  <c r="K38" i="19" s="1"/>
  <c r="P16" i="18"/>
  <c r="D73" i="19"/>
  <c r="H24" i="19"/>
  <c r="K16" i="19"/>
  <c r="K23" i="19"/>
  <c r="K61" i="19"/>
  <c r="J73" i="19"/>
  <c r="D22" i="17"/>
  <c r="D13" i="18"/>
  <c r="L13" i="18"/>
  <c r="F29" i="18"/>
  <c r="N30" i="18"/>
  <c r="F11" i="18"/>
  <c r="J11" i="18"/>
  <c r="J17" i="18"/>
  <c r="P17" i="18" s="1"/>
  <c r="F22" i="18"/>
  <c r="J22" i="18"/>
  <c r="F26" i="18"/>
  <c r="J26" i="18"/>
  <c r="F13" i="18"/>
  <c r="J13" i="18"/>
  <c r="F15" i="18"/>
  <c r="J15" i="18"/>
  <c r="F28" i="18"/>
  <c r="J28" i="18"/>
  <c r="D29" i="18"/>
  <c r="F31" i="18"/>
  <c r="P31" i="18" s="1"/>
  <c r="J31" i="18"/>
  <c r="F52" i="15"/>
  <c r="E52" i="15"/>
  <c r="F51" i="15"/>
  <c r="E51" i="15"/>
  <c r="F50" i="15"/>
  <c r="E50" i="15"/>
  <c r="F49" i="15"/>
  <c r="E49" i="15"/>
  <c r="F48" i="15"/>
  <c r="E48" i="15"/>
  <c r="F47" i="15"/>
  <c r="F53" i="15" s="1"/>
  <c r="E47" i="15"/>
  <c r="B41" i="15"/>
  <c r="H34" i="15"/>
  <c r="G34" i="15"/>
  <c r="F34" i="15"/>
  <c r="H32" i="15"/>
  <c r="G32" i="15"/>
  <c r="F32" i="15"/>
  <c r="E32" i="15"/>
  <c r="H31" i="15"/>
  <c r="G31" i="15"/>
  <c r="F31" i="15"/>
  <c r="E31" i="15"/>
  <c r="H30" i="15"/>
  <c r="G30" i="15"/>
  <c r="F30" i="15"/>
  <c r="E30" i="15"/>
  <c r="H29" i="15"/>
  <c r="G29" i="15"/>
  <c r="F29" i="15"/>
  <c r="E29" i="15"/>
  <c r="H28" i="15"/>
  <c r="G28" i="15"/>
  <c r="F28" i="15"/>
  <c r="E28" i="15"/>
  <c r="H27" i="15"/>
  <c r="G27" i="15"/>
  <c r="F27" i="15"/>
  <c r="E27" i="15"/>
  <c r="H26" i="15"/>
  <c r="G26" i="15"/>
  <c r="F26" i="15"/>
  <c r="E26" i="15"/>
  <c r="H25" i="15"/>
  <c r="G25" i="15"/>
  <c r="F25" i="15"/>
  <c r="E25" i="15"/>
  <c r="H24" i="15"/>
  <c r="G24" i="15"/>
  <c r="F24" i="15"/>
  <c r="E24" i="15"/>
  <c r="H23" i="15"/>
  <c r="G23" i="15"/>
  <c r="F23" i="15"/>
  <c r="E23" i="15"/>
  <c r="H22" i="15"/>
  <c r="G22" i="15"/>
  <c r="F22" i="15"/>
  <c r="E22" i="15"/>
  <c r="H21" i="15"/>
  <c r="G21" i="15"/>
  <c r="F21" i="15"/>
  <c r="E21" i="15"/>
  <c r="H20" i="15"/>
  <c r="G20" i="15"/>
  <c r="F20" i="15"/>
  <c r="E20" i="15"/>
  <c r="H19" i="15"/>
  <c r="G19" i="15"/>
  <c r="F19" i="15"/>
  <c r="E19" i="15"/>
  <c r="H18" i="15"/>
  <c r="G18" i="15"/>
  <c r="F18" i="15"/>
  <c r="E18" i="15"/>
  <c r="H17" i="15"/>
  <c r="G17" i="15"/>
  <c r="F17" i="15"/>
  <c r="E17" i="15"/>
  <c r="H16" i="15"/>
  <c r="G16" i="15"/>
  <c r="F16" i="15"/>
  <c r="E16" i="15"/>
  <c r="H15" i="15"/>
  <c r="G15" i="15"/>
  <c r="F15" i="15"/>
  <c r="E15" i="15"/>
  <c r="E34" i="15" s="1"/>
  <c r="G12" i="15"/>
  <c r="F12" i="15"/>
  <c r="E12" i="15"/>
  <c r="E11" i="15"/>
  <c r="B8" i="15"/>
  <c r="B77" i="14"/>
  <c r="K76" i="14"/>
  <c r="J76" i="14"/>
  <c r="I76" i="14"/>
  <c r="H76" i="14"/>
  <c r="G76" i="14"/>
  <c r="F76" i="14"/>
  <c r="E76" i="14"/>
  <c r="D76" i="14"/>
  <c r="K74" i="14"/>
  <c r="J74" i="14"/>
  <c r="I74" i="14"/>
  <c r="H74" i="14"/>
  <c r="G74" i="14"/>
  <c r="F74" i="14"/>
  <c r="E74" i="14"/>
  <c r="D74" i="14"/>
  <c r="A74" i="14"/>
  <c r="K73" i="14"/>
  <c r="J73" i="14"/>
  <c r="I73" i="14"/>
  <c r="H73" i="14"/>
  <c r="G73" i="14"/>
  <c r="F73" i="14"/>
  <c r="E73" i="14"/>
  <c r="D73" i="14"/>
  <c r="C73" i="14"/>
  <c r="K71" i="14"/>
  <c r="J71" i="14"/>
  <c r="I71" i="14"/>
  <c r="H71" i="14"/>
  <c r="G71" i="14"/>
  <c r="F71" i="14"/>
  <c r="E71" i="14"/>
  <c r="D71" i="14"/>
  <c r="K70" i="14"/>
  <c r="J70" i="14"/>
  <c r="I70" i="14"/>
  <c r="H70" i="14"/>
  <c r="G70" i="14"/>
  <c r="F70" i="14"/>
  <c r="E70" i="14"/>
  <c r="D70" i="14"/>
  <c r="K69" i="14"/>
  <c r="J69" i="14"/>
  <c r="I69" i="14"/>
  <c r="H69" i="14"/>
  <c r="G69" i="14"/>
  <c r="F69" i="14"/>
  <c r="E69" i="14"/>
  <c r="D69" i="14"/>
  <c r="K68" i="14"/>
  <c r="J68" i="14"/>
  <c r="I68" i="14"/>
  <c r="H68" i="14"/>
  <c r="G68" i="14"/>
  <c r="F68" i="14"/>
  <c r="E68" i="14"/>
  <c r="D68" i="14"/>
  <c r="K67" i="14"/>
  <c r="J67" i="14"/>
  <c r="I67" i="14"/>
  <c r="H67" i="14"/>
  <c r="G67" i="14"/>
  <c r="F67" i="14"/>
  <c r="E67" i="14"/>
  <c r="D67" i="14"/>
  <c r="K66" i="14"/>
  <c r="J66" i="14"/>
  <c r="I66" i="14"/>
  <c r="H66" i="14"/>
  <c r="G66" i="14"/>
  <c r="F66" i="14"/>
  <c r="E66" i="14"/>
  <c r="D66" i="14"/>
  <c r="A66" i="14"/>
  <c r="K65" i="14"/>
  <c r="J65" i="14"/>
  <c r="I65" i="14"/>
  <c r="H65" i="14"/>
  <c r="G65" i="14"/>
  <c r="F65" i="14"/>
  <c r="E65" i="14"/>
  <c r="D65" i="14"/>
  <c r="C65" i="14"/>
  <c r="K64" i="14"/>
  <c r="J64" i="14"/>
  <c r="I64" i="14"/>
  <c r="H64" i="14"/>
  <c r="G64" i="14"/>
  <c r="F64" i="14"/>
  <c r="E64" i="14"/>
  <c r="D64" i="14"/>
  <c r="K63" i="14"/>
  <c r="J63" i="14"/>
  <c r="I63" i="14"/>
  <c r="H63" i="14"/>
  <c r="E63" i="14"/>
  <c r="D63" i="14"/>
  <c r="A63" i="14"/>
  <c r="K62" i="14"/>
  <c r="J62" i="14"/>
  <c r="I62" i="14"/>
  <c r="H62" i="14"/>
  <c r="E62" i="14"/>
  <c r="D62" i="14"/>
  <c r="C62" i="14"/>
  <c r="K60" i="14"/>
  <c r="J60" i="14"/>
  <c r="I60" i="14"/>
  <c r="H60" i="14"/>
  <c r="G60" i="14"/>
  <c r="F60" i="14"/>
  <c r="E60" i="14"/>
  <c r="D60" i="14"/>
  <c r="K59" i="14"/>
  <c r="J59" i="14"/>
  <c r="I59" i="14"/>
  <c r="H59" i="14"/>
  <c r="G59" i="14"/>
  <c r="F59" i="14"/>
  <c r="E59" i="14"/>
  <c r="D59" i="14"/>
  <c r="K58" i="14"/>
  <c r="J58" i="14"/>
  <c r="I58" i="14"/>
  <c r="H58" i="14"/>
  <c r="G58" i="14"/>
  <c r="F58" i="14"/>
  <c r="E58" i="14"/>
  <c r="D58" i="14"/>
  <c r="K57" i="14"/>
  <c r="J57" i="14"/>
  <c r="I57" i="14"/>
  <c r="H57" i="14"/>
  <c r="G57" i="14"/>
  <c r="F57" i="14"/>
  <c r="E57" i="14"/>
  <c r="D57" i="14"/>
  <c r="K56" i="14"/>
  <c r="J56" i="14"/>
  <c r="I56" i="14"/>
  <c r="H56" i="14"/>
  <c r="G56" i="14"/>
  <c r="F56" i="14"/>
  <c r="E56" i="14"/>
  <c r="D56" i="14"/>
  <c r="K55" i="14"/>
  <c r="J55" i="14"/>
  <c r="I55" i="14"/>
  <c r="H55" i="14"/>
  <c r="G55" i="14"/>
  <c r="F55" i="14"/>
  <c r="E55" i="14"/>
  <c r="D55" i="14"/>
  <c r="K54" i="14"/>
  <c r="J54" i="14"/>
  <c r="I54" i="14"/>
  <c r="H54" i="14"/>
  <c r="G54" i="14"/>
  <c r="F54" i="14"/>
  <c r="E54" i="14"/>
  <c r="D54" i="14"/>
  <c r="K53" i="14"/>
  <c r="J53" i="14"/>
  <c r="J61" i="14" s="1"/>
  <c r="I53" i="14"/>
  <c r="I61" i="14" s="1"/>
  <c r="H53" i="14"/>
  <c r="H61" i="14" s="1"/>
  <c r="G53" i="14"/>
  <c r="G61" i="14" s="1"/>
  <c r="F53" i="14"/>
  <c r="F61" i="14" s="1"/>
  <c r="E53" i="14"/>
  <c r="E61" i="14" s="1"/>
  <c r="D53" i="14"/>
  <c r="D61" i="14" s="1"/>
  <c r="A48" i="14"/>
  <c r="K42" i="14"/>
  <c r="J42" i="14"/>
  <c r="I42" i="14"/>
  <c r="H42" i="14"/>
  <c r="G42" i="14"/>
  <c r="F42" i="14"/>
  <c r="E42" i="14"/>
  <c r="D42" i="14"/>
  <c r="A42" i="14"/>
  <c r="K41" i="14"/>
  <c r="J41" i="14"/>
  <c r="I41" i="14"/>
  <c r="H41" i="14"/>
  <c r="G41" i="14"/>
  <c r="F41" i="14"/>
  <c r="E41" i="14"/>
  <c r="D41" i="14"/>
  <c r="C41" i="14"/>
  <c r="K40" i="14"/>
  <c r="J40" i="14"/>
  <c r="I40" i="14"/>
  <c r="H40" i="14"/>
  <c r="G40" i="14"/>
  <c r="F40" i="14"/>
  <c r="E40" i="14"/>
  <c r="D40" i="14"/>
  <c r="K39" i="14"/>
  <c r="J39" i="14"/>
  <c r="I39" i="14"/>
  <c r="H39" i="14"/>
  <c r="G39" i="14"/>
  <c r="F39" i="14"/>
  <c r="E39" i="14"/>
  <c r="D39" i="14"/>
  <c r="A39" i="14"/>
  <c r="K38" i="14"/>
  <c r="J38" i="14"/>
  <c r="I38" i="14"/>
  <c r="H38" i="14"/>
  <c r="G38" i="14"/>
  <c r="F38" i="14"/>
  <c r="E38" i="14"/>
  <c r="D38" i="14"/>
  <c r="C38" i="14"/>
  <c r="K36" i="14"/>
  <c r="J36" i="14"/>
  <c r="I36" i="14"/>
  <c r="H36" i="14"/>
  <c r="G36" i="14"/>
  <c r="F36" i="14"/>
  <c r="E36" i="14"/>
  <c r="D36" i="14"/>
  <c r="K35" i="14"/>
  <c r="J35" i="14"/>
  <c r="I35" i="14"/>
  <c r="H35" i="14"/>
  <c r="G35" i="14"/>
  <c r="F35" i="14"/>
  <c r="E35" i="14"/>
  <c r="D35" i="14"/>
  <c r="K33" i="14"/>
  <c r="J33" i="14"/>
  <c r="I33" i="14"/>
  <c r="H33" i="14"/>
  <c r="G33" i="14"/>
  <c r="F33" i="14"/>
  <c r="E33" i="14"/>
  <c r="D33" i="14"/>
  <c r="K32" i="14"/>
  <c r="J32" i="14"/>
  <c r="I32" i="14"/>
  <c r="H32" i="14"/>
  <c r="G32" i="14"/>
  <c r="F32" i="14"/>
  <c r="E32" i="14"/>
  <c r="D32" i="14"/>
  <c r="K31" i="14"/>
  <c r="J31" i="14"/>
  <c r="I31" i="14"/>
  <c r="H31" i="14"/>
  <c r="G31" i="14"/>
  <c r="F31" i="14"/>
  <c r="E31" i="14"/>
  <c r="D31" i="14"/>
  <c r="K30" i="14"/>
  <c r="J30" i="14"/>
  <c r="I30" i="14"/>
  <c r="H30" i="14"/>
  <c r="G30" i="14"/>
  <c r="F30" i="14"/>
  <c r="E30" i="14"/>
  <c r="D30" i="14"/>
  <c r="K29" i="14"/>
  <c r="J29" i="14"/>
  <c r="I29" i="14"/>
  <c r="H29" i="14"/>
  <c r="G29" i="14"/>
  <c r="F29" i="14"/>
  <c r="E29" i="14"/>
  <c r="D29" i="14"/>
  <c r="K28" i="14"/>
  <c r="J28" i="14"/>
  <c r="J34" i="14" s="1"/>
  <c r="J37" i="14" s="1"/>
  <c r="I28" i="14"/>
  <c r="I34" i="14" s="1"/>
  <c r="I37" i="14" s="1"/>
  <c r="H28" i="14"/>
  <c r="H34" i="14" s="1"/>
  <c r="G28" i="14"/>
  <c r="G34" i="14" s="1"/>
  <c r="G37" i="14" s="1"/>
  <c r="F28" i="14"/>
  <c r="E28" i="14"/>
  <c r="E34" i="14" s="1"/>
  <c r="E37" i="14" s="1"/>
  <c r="D28" i="14"/>
  <c r="D34" i="14" s="1"/>
  <c r="D37" i="14" s="1"/>
  <c r="K26" i="14"/>
  <c r="J26" i="14"/>
  <c r="I26" i="14"/>
  <c r="H26" i="14"/>
  <c r="G26" i="14"/>
  <c r="F26" i="14"/>
  <c r="E26" i="14"/>
  <c r="D26" i="14"/>
  <c r="K25" i="14"/>
  <c r="J25" i="14"/>
  <c r="I25" i="14"/>
  <c r="H25" i="14"/>
  <c r="G25" i="14"/>
  <c r="F25" i="14"/>
  <c r="E25" i="14"/>
  <c r="D25" i="14"/>
  <c r="A25" i="14"/>
  <c r="K24" i="14"/>
  <c r="J24" i="14"/>
  <c r="I24" i="14"/>
  <c r="H24" i="14"/>
  <c r="G24" i="14"/>
  <c r="F24" i="14"/>
  <c r="E24" i="14"/>
  <c r="D24" i="14"/>
  <c r="C24" i="14"/>
  <c r="J22" i="14"/>
  <c r="K21" i="14"/>
  <c r="J21" i="14"/>
  <c r="I21" i="14"/>
  <c r="H21" i="14"/>
  <c r="G21" i="14"/>
  <c r="F21" i="14"/>
  <c r="E21" i="14"/>
  <c r="D21" i="14"/>
  <c r="K20" i="14"/>
  <c r="J20" i="14"/>
  <c r="I20" i="14"/>
  <c r="H20" i="14"/>
  <c r="G20" i="14"/>
  <c r="F20" i="14"/>
  <c r="E20" i="14"/>
  <c r="D20" i="14"/>
  <c r="K19" i="14"/>
  <c r="J19" i="14"/>
  <c r="I19" i="14"/>
  <c r="I22" i="14" s="1"/>
  <c r="H19" i="14"/>
  <c r="H22" i="14" s="1"/>
  <c r="G19" i="14"/>
  <c r="G22" i="14" s="1"/>
  <c r="F19" i="14"/>
  <c r="F22" i="14" s="1"/>
  <c r="E19" i="14"/>
  <c r="E22" i="14" s="1"/>
  <c r="D19" i="14"/>
  <c r="D22" i="14" s="1"/>
  <c r="K17" i="14"/>
  <c r="J17" i="14"/>
  <c r="I17" i="14"/>
  <c r="H17" i="14"/>
  <c r="G17" i="14"/>
  <c r="F17" i="14"/>
  <c r="E17" i="14"/>
  <c r="D17" i="14"/>
  <c r="K16" i="14"/>
  <c r="J16" i="14"/>
  <c r="I16" i="14"/>
  <c r="H16" i="14"/>
  <c r="G16" i="14"/>
  <c r="F16" i="14"/>
  <c r="E16" i="14"/>
  <c r="D16" i="14"/>
  <c r="K14" i="14"/>
  <c r="J14" i="14"/>
  <c r="I14" i="14"/>
  <c r="H14" i="14"/>
  <c r="G14" i="14"/>
  <c r="F14" i="14"/>
  <c r="E14" i="14"/>
  <c r="D14" i="14"/>
  <c r="K13" i="14"/>
  <c r="J13" i="14"/>
  <c r="I13" i="14"/>
  <c r="H13" i="14"/>
  <c r="G13" i="14"/>
  <c r="F13" i="14"/>
  <c r="E13" i="14"/>
  <c r="D13" i="14"/>
  <c r="K12" i="14"/>
  <c r="J12" i="14"/>
  <c r="I12" i="14"/>
  <c r="H12" i="14"/>
  <c r="G12" i="14"/>
  <c r="F12" i="14"/>
  <c r="E12" i="14"/>
  <c r="D12" i="14"/>
  <c r="K11" i="14"/>
  <c r="J11" i="14"/>
  <c r="I11" i="14"/>
  <c r="H11" i="14"/>
  <c r="G11" i="14"/>
  <c r="F11" i="14"/>
  <c r="E11" i="14"/>
  <c r="D11" i="14"/>
  <c r="K10" i="14"/>
  <c r="J10" i="14"/>
  <c r="J15" i="14" s="1"/>
  <c r="I10" i="14"/>
  <c r="H10" i="14"/>
  <c r="H15" i="14" s="1"/>
  <c r="G10" i="14"/>
  <c r="G15" i="14" s="1"/>
  <c r="G23" i="14" s="1"/>
  <c r="F10" i="14"/>
  <c r="F15" i="14" s="1"/>
  <c r="F23" i="14" s="1"/>
  <c r="E10" i="14"/>
  <c r="E15" i="14" s="1"/>
  <c r="D10" i="14"/>
  <c r="D15" i="14" s="1"/>
  <c r="D23" i="14" s="1"/>
  <c r="A4" i="14"/>
  <c r="O35" i="13"/>
  <c r="M35" i="13"/>
  <c r="K35" i="13"/>
  <c r="I35" i="13"/>
  <c r="G35" i="13"/>
  <c r="E35" i="13"/>
  <c r="C35" i="13"/>
  <c r="A35" i="13"/>
  <c r="O34" i="13"/>
  <c r="M34" i="13"/>
  <c r="K34" i="13"/>
  <c r="I34" i="13"/>
  <c r="G34" i="13"/>
  <c r="E34" i="13"/>
  <c r="C34" i="13"/>
  <c r="B34" i="13"/>
  <c r="O31" i="13"/>
  <c r="N31" i="13" s="1"/>
  <c r="M31" i="13"/>
  <c r="K31" i="13"/>
  <c r="I31" i="13"/>
  <c r="G31" i="13"/>
  <c r="E31" i="13"/>
  <c r="C31" i="13"/>
  <c r="O30" i="13"/>
  <c r="L30" i="13" s="1"/>
  <c r="M30" i="13"/>
  <c r="K30" i="13"/>
  <c r="I30" i="13"/>
  <c r="G30" i="13"/>
  <c r="E30" i="13"/>
  <c r="C30" i="13"/>
  <c r="O29" i="13"/>
  <c r="M29" i="13"/>
  <c r="K29" i="13"/>
  <c r="I29" i="13"/>
  <c r="G29" i="13"/>
  <c r="E29" i="13"/>
  <c r="C29" i="13"/>
  <c r="O28" i="13"/>
  <c r="L28" i="13" s="1"/>
  <c r="M28" i="13"/>
  <c r="K28" i="13"/>
  <c r="I28" i="13"/>
  <c r="G28" i="13"/>
  <c r="E28" i="13"/>
  <c r="C28" i="13"/>
  <c r="O27" i="13"/>
  <c r="M27" i="13"/>
  <c r="K27" i="13"/>
  <c r="I27" i="13"/>
  <c r="G27" i="13"/>
  <c r="E27" i="13"/>
  <c r="C27" i="13"/>
  <c r="O26" i="13"/>
  <c r="L26" i="13" s="1"/>
  <c r="M26" i="13"/>
  <c r="K26" i="13"/>
  <c r="J26" i="13"/>
  <c r="I26" i="13"/>
  <c r="G26" i="13"/>
  <c r="E26" i="13"/>
  <c r="C26" i="13"/>
  <c r="O23" i="13"/>
  <c r="L23" i="13" s="1"/>
  <c r="M23" i="13"/>
  <c r="K23" i="13"/>
  <c r="I23" i="13"/>
  <c r="G23" i="13"/>
  <c r="E23" i="13"/>
  <c r="C23" i="13"/>
  <c r="O22" i="13"/>
  <c r="M22" i="13"/>
  <c r="K22" i="13"/>
  <c r="I22" i="13"/>
  <c r="G22" i="13"/>
  <c r="E22" i="13"/>
  <c r="C22" i="13"/>
  <c r="O21" i="13"/>
  <c r="M21" i="13"/>
  <c r="K21" i="13"/>
  <c r="K24" i="13" s="1"/>
  <c r="I21" i="13"/>
  <c r="G21" i="13"/>
  <c r="E21" i="13"/>
  <c r="C21" i="13"/>
  <c r="C24" i="13" s="1"/>
  <c r="O18" i="13"/>
  <c r="L18" i="13" s="1"/>
  <c r="M18" i="13"/>
  <c r="K18" i="13"/>
  <c r="I18" i="13"/>
  <c r="G18" i="13"/>
  <c r="E18" i="13"/>
  <c r="C18" i="13"/>
  <c r="O17" i="13"/>
  <c r="N17" i="13" s="1"/>
  <c r="M17" i="13"/>
  <c r="K17" i="13"/>
  <c r="I17" i="13"/>
  <c r="G17" i="13"/>
  <c r="E17" i="13"/>
  <c r="C17" i="13"/>
  <c r="O16" i="13"/>
  <c r="L16" i="13" s="1"/>
  <c r="M16" i="13"/>
  <c r="K16" i="13"/>
  <c r="I16" i="13"/>
  <c r="G16" i="13"/>
  <c r="E16" i="13"/>
  <c r="C16" i="13"/>
  <c r="O15" i="13"/>
  <c r="N15" i="13" s="1"/>
  <c r="M15" i="13"/>
  <c r="K15" i="13"/>
  <c r="I15" i="13"/>
  <c r="G15" i="13"/>
  <c r="E15" i="13"/>
  <c r="C15" i="13"/>
  <c r="O14" i="13"/>
  <c r="M14" i="13"/>
  <c r="K14" i="13"/>
  <c r="I14" i="13"/>
  <c r="G14" i="13"/>
  <c r="E14" i="13"/>
  <c r="C14" i="13"/>
  <c r="O13" i="13"/>
  <c r="N13" i="13" s="1"/>
  <c r="M13" i="13"/>
  <c r="K13" i="13"/>
  <c r="I13" i="13"/>
  <c r="G13" i="13"/>
  <c r="G19" i="13" s="1"/>
  <c r="E13" i="13"/>
  <c r="C13" i="13"/>
  <c r="O12" i="13"/>
  <c r="M12" i="13"/>
  <c r="K12" i="13"/>
  <c r="I12" i="13"/>
  <c r="G12" i="13"/>
  <c r="E12" i="13"/>
  <c r="C12" i="13"/>
  <c r="O11" i="13"/>
  <c r="L11" i="13" s="1"/>
  <c r="M11" i="13"/>
  <c r="K11" i="13"/>
  <c r="I11" i="13"/>
  <c r="G11" i="13"/>
  <c r="E11" i="13"/>
  <c r="C11" i="13"/>
  <c r="O10" i="13"/>
  <c r="N10" i="13"/>
  <c r="M10" i="13"/>
  <c r="K10" i="13"/>
  <c r="I10" i="13"/>
  <c r="I19" i="13" s="1"/>
  <c r="G10" i="13"/>
  <c r="E10" i="13"/>
  <c r="C10" i="13"/>
  <c r="A4" i="13"/>
  <c r="H62" i="12"/>
  <c r="G62" i="12"/>
  <c r="F62" i="12"/>
  <c r="E62" i="12"/>
  <c r="D62" i="12"/>
  <c r="A62" i="12"/>
  <c r="H61" i="12"/>
  <c r="G61" i="12"/>
  <c r="F61" i="12"/>
  <c r="E61" i="12"/>
  <c r="D61" i="12"/>
  <c r="C61" i="12"/>
  <c r="H59" i="12"/>
  <c r="G59" i="12"/>
  <c r="F59" i="12"/>
  <c r="E59" i="12"/>
  <c r="D59" i="12"/>
  <c r="H58" i="12"/>
  <c r="G58" i="12"/>
  <c r="F58" i="12"/>
  <c r="E58" i="12"/>
  <c r="D58" i="12"/>
  <c r="H57" i="12"/>
  <c r="G57" i="12"/>
  <c r="F57" i="12"/>
  <c r="E57" i="12"/>
  <c r="D57" i="12"/>
  <c r="H56" i="12"/>
  <c r="G56" i="12"/>
  <c r="F56" i="12"/>
  <c r="E56" i="12"/>
  <c r="D56" i="12"/>
  <c r="H55" i="12"/>
  <c r="G55" i="12"/>
  <c r="F55" i="12"/>
  <c r="E55" i="12"/>
  <c r="D55" i="12"/>
  <c r="H54" i="12"/>
  <c r="G54" i="12"/>
  <c r="F54" i="12"/>
  <c r="E54" i="12"/>
  <c r="D54" i="12"/>
  <c r="A54" i="12"/>
  <c r="H53" i="12"/>
  <c r="G53" i="12"/>
  <c r="F53" i="12"/>
  <c r="E53" i="12"/>
  <c r="D53" i="12"/>
  <c r="C53" i="12"/>
  <c r="H52" i="12"/>
  <c r="G52" i="12"/>
  <c r="F52" i="12"/>
  <c r="E52" i="12"/>
  <c r="D52" i="12"/>
  <c r="H51" i="12"/>
  <c r="G51" i="12"/>
  <c r="F51" i="12"/>
  <c r="E51" i="12"/>
  <c r="D51" i="12"/>
  <c r="A51" i="12"/>
  <c r="H50" i="12"/>
  <c r="G50" i="12"/>
  <c r="F50" i="12"/>
  <c r="E50" i="12"/>
  <c r="D50" i="12"/>
  <c r="C50" i="12"/>
  <c r="H48" i="12"/>
  <c r="G48" i="12"/>
  <c r="F48" i="12"/>
  <c r="E48" i="12"/>
  <c r="D48" i="12"/>
  <c r="H47" i="12"/>
  <c r="G47" i="12"/>
  <c r="F47" i="12"/>
  <c r="E47" i="12"/>
  <c r="D47" i="12"/>
  <c r="H46" i="12"/>
  <c r="G46" i="12"/>
  <c r="F46" i="12"/>
  <c r="E46" i="12"/>
  <c r="D46" i="12"/>
  <c r="H45" i="12"/>
  <c r="G45" i="12"/>
  <c r="F45" i="12"/>
  <c r="E45" i="12"/>
  <c r="D45" i="12"/>
  <c r="H44" i="12"/>
  <c r="G44" i="12"/>
  <c r="F44" i="12"/>
  <c r="E44" i="12"/>
  <c r="D44" i="12"/>
  <c r="H43" i="12"/>
  <c r="G43" i="12"/>
  <c r="F43" i="12"/>
  <c r="E43" i="12"/>
  <c r="D43" i="12"/>
  <c r="H42" i="12"/>
  <c r="G42" i="12"/>
  <c r="F42" i="12"/>
  <c r="E42" i="12"/>
  <c r="D42" i="12"/>
  <c r="H41" i="12"/>
  <c r="G41" i="12"/>
  <c r="F41" i="12"/>
  <c r="F49" i="12" s="1"/>
  <c r="E41" i="12"/>
  <c r="D41" i="12"/>
  <c r="H40" i="12"/>
  <c r="G40" i="12"/>
  <c r="F40" i="12"/>
  <c r="E40" i="12"/>
  <c r="D40" i="12"/>
  <c r="A40" i="12"/>
  <c r="H39" i="12"/>
  <c r="G39" i="12"/>
  <c r="F39" i="12"/>
  <c r="E39" i="12"/>
  <c r="D39" i="12"/>
  <c r="C39" i="12"/>
  <c r="H38" i="12"/>
  <c r="G38" i="12"/>
  <c r="F38" i="12"/>
  <c r="E38" i="12"/>
  <c r="D38" i="12"/>
  <c r="H37" i="12"/>
  <c r="G37" i="12"/>
  <c r="F37" i="12"/>
  <c r="E37" i="12"/>
  <c r="D37" i="12"/>
  <c r="A37" i="12"/>
  <c r="H36" i="12"/>
  <c r="G36" i="12"/>
  <c r="F36" i="12"/>
  <c r="E36" i="12"/>
  <c r="D36" i="12"/>
  <c r="C36" i="12"/>
  <c r="H34" i="12"/>
  <c r="G34" i="12"/>
  <c r="F34" i="12"/>
  <c r="E34" i="12"/>
  <c r="D34" i="12"/>
  <c r="H32" i="12"/>
  <c r="G32" i="12"/>
  <c r="F32" i="12"/>
  <c r="E32" i="12"/>
  <c r="D32" i="12"/>
  <c r="H31" i="12"/>
  <c r="G31" i="12"/>
  <c r="F31" i="12"/>
  <c r="E31" i="12"/>
  <c r="D31" i="12"/>
  <c r="H30" i="12"/>
  <c r="G30" i="12"/>
  <c r="F30" i="12"/>
  <c r="E30" i="12"/>
  <c r="D30" i="12"/>
  <c r="H29" i="12"/>
  <c r="G29" i="12"/>
  <c r="F29" i="12"/>
  <c r="E29" i="12"/>
  <c r="D29" i="12"/>
  <c r="H28" i="12"/>
  <c r="G28" i="12"/>
  <c r="F28" i="12"/>
  <c r="E28" i="12"/>
  <c r="D28" i="12"/>
  <c r="H27" i="12"/>
  <c r="G27" i="12"/>
  <c r="F27" i="12"/>
  <c r="F33" i="12" s="1"/>
  <c r="F35" i="12" s="1"/>
  <c r="E27" i="12"/>
  <c r="D27" i="12"/>
  <c r="H25" i="12"/>
  <c r="G25" i="12"/>
  <c r="F25" i="12"/>
  <c r="E25" i="12"/>
  <c r="D25" i="12"/>
  <c r="H24" i="12"/>
  <c r="G24" i="12"/>
  <c r="F24" i="12"/>
  <c r="E24" i="12"/>
  <c r="D24" i="12"/>
  <c r="A24" i="12"/>
  <c r="H23" i="12"/>
  <c r="G23" i="12"/>
  <c r="F23" i="12"/>
  <c r="E23" i="12"/>
  <c r="D23" i="12"/>
  <c r="C23" i="12"/>
  <c r="H20" i="12"/>
  <c r="G20" i="12"/>
  <c r="F20" i="12"/>
  <c r="E20" i="12"/>
  <c r="D20" i="12"/>
  <c r="H19" i="12"/>
  <c r="G19" i="12"/>
  <c r="F19" i="12"/>
  <c r="E19" i="12"/>
  <c r="E21" i="12" s="1"/>
  <c r="D19" i="12"/>
  <c r="H18" i="12"/>
  <c r="G18" i="12"/>
  <c r="F18" i="12"/>
  <c r="F21" i="12" s="1"/>
  <c r="E18" i="12"/>
  <c r="D18" i="12"/>
  <c r="H15" i="12"/>
  <c r="G15" i="12"/>
  <c r="F15" i="12"/>
  <c r="E15" i="12"/>
  <c r="D15" i="12"/>
  <c r="H14" i="12"/>
  <c r="G14" i="12"/>
  <c r="F14" i="12"/>
  <c r="E14" i="12"/>
  <c r="D14" i="12"/>
  <c r="H13" i="12"/>
  <c r="G13" i="12"/>
  <c r="F13" i="12"/>
  <c r="E13" i="12"/>
  <c r="D13" i="12"/>
  <c r="H12" i="12"/>
  <c r="G12" i="12"/>
  <c r="F12" i="12"/>
  <c r="E12" i="12"/>
  <c r="D12" i="12"/>
  <c r="H11" i="12"/>
  <c r="G11" i="12"/>
  <c r="F11" i="12"/>
  <c r="E11" i="12"/>
  <c r="D11" i="12"/>
  <c r="H10" i="12"/>
  <c r="G10" i="12"/>
  <c r="F10" i="12"/>
  <c r="F16" i="12" s="1"/>
  <c r="E10" i="12"/>
  <c r="D10" i="12"/>
  <c r="A4" i="12"/>
  <c r="G33" i="17" l="1"/>
  <c r="G35" i="17" s="1"/>
  <c r="F34" i="14"/>
  <c r="F37" i="14" s="1"/>
  <c r="F72" i="14" s="1"/>
  <c r="J23" i="14"/>
  <c r="J72" i="14" s="1"/>
  <c r="L19" i="18"/>
  <c r="H19" i="18"/>
  <c r="I15" i="14"/>
  <c r="I23" i="14" s="1"/>
  <c r="I72" i="14" s="1"/>
  <c r="P15" i="18"/>
  <c r="E23" i="14"/>
  <c r="E72" i="14" s="1"/>
  <c r="E16" i="12"/>
  <c r="E22" i="12" s="1"/>
  <c r="J10" i="13"/>
  <c r="L10" i="13"/>
  <c r="F11" i="13"/>
  <c r="J11" i="13"/>
  <c r="N11" i="13"/>
  <c r="N26" i="13"/>
  <c r="P26" i="18"/>
  <c r="E22" i="17"/>
  <c r="E61" i="17" s="1"/>
  <c r="E19" i="13"/>
  <c r="E33" i="13" s="1"/>
  <c r="E33" i="12"/>
  <c r="E35" i="12" s="1"/>
  <c r="E49" i="12"/>
  <c r="M19" i="13"/>
  <c r="D11" i="13"/>
  <c r="H11" i="13"/>
  <c r="L14" i="13"/>
  <c r="I24" i="13"/>
  <c r="F26" i="13"/>
  <c r="P30" i="18"/>
  <c r="K34" i="18"/>
  <c r="F22" i="12"/>
  <c r="F60" i="12" s="1"/>
  <c r="D33" i="12"/>
  <c r="G33" i="12" s="1"/>
  <c r="G35" i="12" s="1"/>
  <c r="D16" i="12"/>
  <c r="G16" i="12" s="1"/>
  <c r="H16" i="12"/>
  <c r="D49" i="12"/>
  <c r="H49" i="12"/>
  <c r="D10" i="13"/>
  <c r="H10" i="13"/>
  <c r="C19" i="13"/>
  <c r="K19" i="13"/>
  <c r="G24" i="13"/>
  <c r="O24" i="13"/>
  <c r="D26" i="13"/>
  <c r="H26" i="13"/>
  <c r="N29" i="13"/>
  <c r="D72" i="14"/>
  <c r="K22" i="14"/>
  <c r="K61" i="14"/>
  <c r="E53" i="15"/>
  <c r="P28" i="18"/>
  <c r="P22" i="18"/>
  <c r="D61" i="17"/>
  <c r="O32" i="18"/>
  <c r="N32" i="18" s="1"/>
  <c r="F22" i="17"/>
  <c r="F61" i="17" s="1"/>
  <c r="M33" i="13"/>
  <c r="E32" i="13"/>
  <c r="M32" i="13"/>
  <c r="G32" i="13"/>
  <c r="G33" i="13" s="1"/>
  <c r="J19" i="18"/>
  <c r="F10" i="13"/>
  <c r="D19" i="18"/>
  <c r="H33" i="12"/>
  <c r="H35" i="12" s="1"/>
  <c r="D21" i="12"/>
  <c r="H21" i="12"/>
  <c r="G49" i="12"/>
  <c r="E24" i="13"/>
  <c r="M24" i="13"/>
  <c r="N22" i="13"/>
  <c r="I32" i="13"/>
  <c r="I33" i="13" s="1"/>
  <c r="C32" i="13"/>
  <c r="K32" i="13"/>
  <c r="P11" i="18"/>
  <c r="P29" i="18"/>
  <c r="H32" i="18"/>
  <c r="N19" i="18"/>
  <c r="F19" i="18"/>
  <c r="P13" i="18"/>
  <c r="H73" i="19"/>
  <c r="K73" i="19" s="1"/>
  <c r="K24" i="19"/>
  <c r="G22" i="17"/>
  <c r="G61" i="17" s="1"/>
  <c r="O19" i="13"/>
  <c r="D35" i="12"/>
  <c r="H23" i="14"/>
  <c r="G21" i="12"/>
  <c r="G72" i="14"/>
  <c r="K34" i="14"/>
  <c r="H37" i="14"/>
  <c r="K37" i="14" s="1"/>
  <c r="D13" i="13"/>
  <c r="H13" i="13"/>
  <c r="L13" i="13"/>
  <c r="F14" i="13"/>
  <c r="J14" i="13"/>
  <c r="N14" i="13"/>
  <c r="D15" i="13"/>
  <c r="H15" i="13"/>
  <c r="L15" i="13"/>
  <c r="F16" i="13"/>
  <c r="J16" i="13"/>
  <c r="N16" i="13"/>
  <c r="D17" i="13"/>
  <c r="H17" i="13"/>
  <c r="L17" i="13"/>
  <c r="F18" i="13"/>
  <c r="J18" i="13"/>
  <c r="N18" i="13"/>
  <c r="F21" i="13"/>
  <c r="J21" i="13"/>
  <c r="N21" i="13"/>
  <c r="D22" i="13"/>
  <c r="H22" i="13"/>
  <c r="L22" i="13"/>
  <c r="F23" i="13"/>
  <c r="J23" i="13"/>
  <c r="N23" i="13"/>
  <c r="F28" i="13"/>
  <c r="J28" i="13"/>
  <c r="N28" i="13"/>
  <c r="D29" i="13"/>
  <c r="H29" i="13"/>
  <c r="L29" i="13"/>
  <c r="F30" i="13"/>
  <c r="J30" i="13"/>
  <c r="N30" i="13"/>
  <c r="D31" i="13"/>
  <c r="H31" i="13"/>
  <c r="L31" i="13"/>
  <c r="F13" i="13"/>
  <c r="J13" i="13"/>
  <c r="D14" i="13"/>
  <c r="H14" i="13"/>
  <c r="F15" i="13"/>
  <c r="J15" i="13"/>
  <c r="D16" i="13"/>
  <c r="H16" i="13"/>
  <c r="F17" i="13"/>
  <c r="J17" i="13"/>
  <c r="D18" i="13"/>
  <c r="H18" i="13"/>
  <c r="D21" i="13"/>
  <c r="H21" i="13"/>
  <c r="L21" i="13"/>
  <c r="F22" i="13"/>
  <c r="J22" i="13"/>
  <c r="D23" i="13"/>
  <c r="H23" i="13"/>
  <c r="D28" i="13"/>
  <c r="H28" i="13"/>
  <c r="F29" i="13"/>
  <c r="J29" i="13"/>
  <c r="D30" i="13"/>
  <c r="H30" i="13"/>
  <c r="F31" i="13"/>
  <c r="J31" i="13"/>
  <c r="J13" i="9"/>
  <c r="G13" i="9"/>
  <c r="J12" i="9"/>
  <c r="G12" i="9"/>
  <c r="D12" i="9"/>
  <c r="J11" i="9"/>
  <c r="G11" i="9"/>
  <c r="D11" i="9"/>
  <c r="J10" i="9"/>
  <c r="G10" i="9"/>
  <c r="D10" i="9"/>
  <c r="J9" i="9"/>
  <c r="G9" i="9"/>
  <c r="D9" i="9"/>
  <c r="J8" i="9"/>
  <c r="G8" i="9"/>
  <c r="D8" i="9"/>
  <c r="D13" i="9" s="1"/>
  <c r="O19" i="8"/>
  <c r="P16" i="8" s="1"/>
  <c r="L19" i="8"/>
  <c r="M17" i="8" s="1"/>
  <c r="I19" i="8"/>
  <c r="J18" i="8" s="1"/>
  <c r="F19" i="8"/>
  <c r="C19" i="8"/>
  <c r="D16" i="8" s="1"/>
  <c r="P18" i="8"/>
  <c r="M18" i="8"/>
  <c r="G18" i="8"/>
  <c r="D18" i="8"/>
  <c r="P17" i="8"/>
  <c r="G17" i="8"/>
  <c r="D17" i="8"/>
  <c r="G16" i="8"/>
  <c r="P15" i="8"/>
  <c r="M15" i="8"/>
  <c r="J15" i="8"/>
  <c r="G15" i="8"/>
  <c r="D15" i="8"/>
  <c r="P14" i="8"/>
  <c r="M14" i="8"/>
  <c r="G14" i="8"/>
  <c r="D14" i="8"/>
  <c r="P13" i="8"/>
  <c r="G13" i="8"/>
  <c r="D13" i="8"/>
  <c r="G12" i="8"/>
  <c r="M11" i="8"/>
  <c r="J11" i="8"/>
  <c r="G11" i="8"/>
  <c r="D11" i="8"/>
  <c r="P10" i="8"/>
  <c r="M10" i="8"/>
  <c r="G10" i="8"/>
  <c r="D10" i="8"/>
  <c r="P9" i="8"/>
  <c r="G9" i="8"/>
  <c r="D9" i="8"/>
  <c r="G8" i="8"/>
  <c r="P7" i="8"/>
  <c r="M7" i="8"/>
  <c r="J7" i="8"/>
  <c r="G7" i="8"/>
  <c r="D7" i="8"/>
  <c r="K15" i="14" l="1"/>
  <c r="O32" i="13"/>
  <c r="H32" i="13" s="1"/>
  <c r="P11" i="13"/>
  <c r="P30" i="13"/>
  <c r="P28" i="13"/>
  <c r="P15" i="13"/>
  <c r="F32" i="18"/>
  <c r="J32" i="18"/>
  <c r="P19" i="18"/>
  <c r="P26" i="13"/>
  <c r="C33" i="13"/>
  <c r="P10" i="13"/>
  <c r="D22" i="12"/>
  <c r="E60" i="12"/>
  <c r="L32" i="18"/>
  <c r="P32" i="18" s="1"/>
  <c r="F24" i="13"/>
  <c r="P24" i="13" s="1"/>
  <c r="H22" i="12"/>
  <c r="H60" i="12" s="1"/>
  <c r="D32" i="18"/>
  <c r="K33" i="13"/>
  <c r="O34" i="18"/>
  <c r="P18" i="13"/>
  <c r="P14" i="13"/>
  <c r="P23" i="13"/>
  <c r="P31" i="13"/>
  <c r="P17" i="13"/>
  <c r="P13" i="13"/>
  <c r="L32" i="13"/>
  <c r="N32" i="13"/>
  <c r="J32" i="13"/>
  <c r="G22" i="12"/>
  <c r="G60" i="12" s="1"/>
  <c r="P21" i="13"/>
  <c r="D60" i="12"/>
  <c r="P29" i="13"/>
  <c r="N19" i="13"/>
  <c r="J19" i="13"/>
  <c r="F19" i="13"/>
  <c r="L19" i="13"/>
  <c r="H19" i="13"/>
  <c r="D19" i="13"/>
  <c r="P19" i="13" s="1"/>
  <c r="P16" i="13"/>
  <c r="P22" i="13"/>
  <c r="H72" i="14"/>
  <c r="K72" i="14" s="1"/>
  <c r="K23" i="14"/>
  <c r="J8" i="8"/>
  <c r="J16" i="8"/>
  <c r="J9" i="8"/>
  <c r="J13" i="8"/>
  <c r="M16" i="8"/>
  <c r="J17" i="8"/>
  <c r="J12" i="8"/>
  <c r="M8" i="8"/>
  <c r="P11" i="8"/>
  <c r="M12" i="8"/>
  <c r="D8" i="8"/>
  <c r="P8" i="8"/>
  <c r="M9" i="8"/>
  <c r="J10" i="8"/>
  <c r="D12" i="8"/>
  <c r="P12" i="8"/>
  <c r="M13" i="8"/>
  <c r="J14" i="8"/>
  <c r="H63" i="6"/>
  <c r="G63" i="6"/>
  <c r="F63" i="6"/>
  <c r="E63" i="6"/>
  <c r="D63" i="6"/>
  <c r="A63" i="6"/>
  <c r="H62" i="6"/>
  <c r="G62" i="6"/>
  <c r="F62" i="6"/>
  <c r="E62" i="6"/>
  <c r="D62" i="6"/>
  <c r="C62" i="6"/>
  <c r="H59" i="6"/>
  <c r="G59" i="6"/>
  <c r="F59" i="6"/>
  <c r="E59" i="6"/>
  <c r="D59" i="6"/>
  <c r="H58" i="6"/>
  <c r="G58" i="6"/>
  <c r="F58" i="6"/>
  <c r="E58" i="6"/>
  <c r="D58" i="6"/>
  <c r="H57" i="6"/>
  <c r="G57" i="6"/>
  <c r="F57" i="6"/>
  <c r="E57" i="6"/>
  <c r="D57" i="6"/>
  <c r="H56" i="6"/>
  <c r="G56" i="6"/>
  <c r="F56" i="6"/>
  <c r="E56" i="6"/>
  <c r="D56" i="6"/>
  <c r="H55" i="6"/>
  <c r="G55" i="6"/>
  <c r="F55" i="6"/>
  <c r="E55" i="6"/>
  <c r="D55" i="6"/>
  <c r="H54" i="6"/>
  <c r="G54" i="6"/>
  <c r="F54" i="6"/>
  <c r="E54" i="6"/>
  <c r="D54" i="6"/>
  <c r="A54" i="6"/>
  <c r="H53" i="6"/>
  <c r="G53" i="6"/>
  <c r="F53" i="6"/>
  <c r="E53" i="6"/>
  <c r="D53" i="6"/>
  <c r="C53" i="6"/>
  <c r="H52" i="6"/>
  <c r="G52" i="6"/>
  <c r="F52" i="6"/>
  <c r="E52" i="6"/>
  <c r="D52" i="6"/>
  <c r="H51" i="6"/>
  <c r="G51" i="6"/>
  <c r="F51" i="6"/>
  <c r="E51" i="6"/>
  <c r="D51" i="6"/>
  <c r="A51" i="6"/>
  <c r="H50" i="6"/>
  <c r="G50" i="6"/>
  <c r="F50" i="6"/>
  <c r="E50" i="6"/>
  <c r="D50" i="6"/>
  <c r="C50" i="6"/>
  <c r="H48" i="6"/>
  <c r="G48" i="6"/>
  <c r="F48" i="6"/>
  <c r="E48" i="6"/>
  <c r="D48" i="6"/>
  <c r="H47" i="6"/>
  <c r="G47" i="6"/>
  <c r="F47" i="6"/>
  <c r="E47" i="6"/>
  <c r="D47" i="6"/>
  <c r="H46" i="6"/>
  <c r="G46" i="6"/>
  <c r="F46" i="6"/>
  <c r="E46" i="6"/>
  <c r="D46" i="6"/>
  <c r="H45" i="6"/>
  <c r="G45" i="6"/>
  <c r="F45" i="6"/>
  <c r="E45" i="6"/>
  <c r="D45" i="6"/>
  <c r="H44" i="6"/>
  <c r="G44" i="6"/>
  <c r="F44" i="6"/>
  <c r="E44" i="6"/>
  <c r="D44" i="6"/>
  <c r="H43" i="6"/>
  <c r="G43" i="6"/>
  <c r="F43" i="6"/>
  <c r="E43" i="6"/>
  <c r="D43" i="6"/>
  <c r="H42" i="6"/>
  <c r="G42" i="6"/>
  <c r="F42" i="6"/>
  <c r="E42" i="6"/>
  <c r="D42" i="6"/>
  <c r="H41" i="6"/>
  <c r="H49" i="6"/>
  <c r="G41" i="6"/>
  <c r="G49" i="6" s="1"/>
  <c r="F41" i="6"/>
  <c r="F49" i="6"/>
  <c r="E41" i="6"/>
  <c r="E49" i="6"/>
  <c r="D41" i="6"/>
  <c r="D49" i="6"/>
  <c r="H40" i="6"/>
  <c r="G40" i="6"/>
  <c r="F40" i="6"/>
  <c r="E40" i="6"/>
  <c r="D40" i="6"/>
  <c r="A40" i="6"/>
  <c r="H39" i="6"/>
  <c r="G39" i="6"/>
  <c r="F39" i="6"/>
  <c r="E39" i="6"/>
  <c r="D39" i="6"/>
  <c r="C39" i="6"/>
  <c r="H38" i="6"/>
  <c r="G38" i="6"/>
  <c r="F38" i="6"/>
  <c r="E38" i="6"/>
  <c r="D38" i="6"/>
  <c r="H37" i="6"/>
  <c r="G37" i="6"/>
  <c r="F37" i="6"/>
  <c r="E37" i="6"/>
  <c r="D37" i="6"/>
  <c r="A37" i="6"/>
  <c r="H36" i="6"/>
  <c r="G36" i="6"/>
  <c r="F36" i="6"/>
  <c r="E36" i="6"/>
  <c r="D36" i="6"/>
  <c r="C36" i="6"/>
  <c r="H34" i="6"/>
  <c r="G34" i="6"/>
  <c r="F34" i="6"/>
  <c r="E34" i="6"/>
  <c r="D34" i="6"/>
  <c r="H32" i="6"/>
  <c r="G32" i="6"/>
  <c r="F32" i="6"/>
  <c r="E32" i="6"/>
  <c r="D32" i="6"/>
  <c r="H31" i="6"/>
  <c r="G31" i="6"/>
  <c r="F31" i="6"/>
  <c r="E31" i="6"/>
  <c r="D31" i="6"/>
  <c r="H30" i="6"/>
  <c r="G30" i="6"/>
  <c r="F30" i="6"/>
  <c r="E30" i="6"/>
  <c r="D30" i="6"/>
  <c r="H29" i="6"/>
  <c r="G29" i="6"/>
  <c r="F29" i="6"/>
  <c r="E29" i="6"/>
  <c r="D29" i="6"/>
  <c r="H28" i="6"/>
  <c r="G28" i="6"/>
  <c r="F28" i="6"/>
  <c r="E28" i="6"/>
  <c r="D28" i="6"/>
  <c r="H27" i="6"/>
  <c r="H33" i="6" s="1"/>
  <c r="H35" i="6" s="1"/>
  <c r="G27" i="6"/>
  <c r="F27" i="6"/>
  <c r="F33" i="6" s="1"/>
  <c r="F35" i="6" s="1"/>
  <c r="E27" i="6"/>
  <c r="E33" i="6"/>
  <c r="E35" i="6" s="1"/>
  <c r="D27" i="6"/>
  <c r="D33" i="6" s="1"/>
  <c r="H25" i="6"/>
  <c r="G25" i="6"/>
  <c r="F25" i="6"/>
  <c r="E25" i="6"/>
  <c r="D25" i="6"/>
  <c r="H24" i="6"/>
  <c r="G24" i="6"/>
  <c r="F24" i="6"/>
  <c r="E24" i="6"/>
  <c r="D24" i="6"/>
  <c r="A24" i="6"/>
  <c r="H23" i="6"/>
  <c r="G23" i="6"/>
  <c r="F23" i="6"/>
  <c r="E23" i="6"/>
  <c r="D23" i="6"/>
  <c r="C23" i="6"/>
  <c r="D21" i="6"/>
  <c r="H20" i="6"/>
  <c r="G20" i="6"/>
  <c r="F20" i="6"/>
  <c r="E20" i="6"/>
  <c r="D20" i="6"/>
  <c r="H19" i="6"/>
  <c r="G19" i="6"/>
  <c r="F19" i="6"/>
  <c r="E19" i="6"/>
  <c r="D19" i="6"/>
  <c r="H18" i="6"/>
  <c r="H21" i="6" s="1"/>
  <c r="G18" i="6"/>
  <c r="F18" i="6"/>
  <c r="F21" i="6" s="1"/>
  <c r="G21" i="6" s="1"/>
  <c r="E18" i="6"/>
  <c r="E21" i="6"/>
  <c r="D18" i="6"/>
  <c r="H15" i="6"/>
  <c r="G15" i="6"/>
  <c r="F15" i="6"/>
  <c r="E15" i="6"/>
  <c r="D15" i="6"/>
  <c r="H14" i="6"/>
  <c r="G14" i="6"/>
  <c r="F14" i="6"/>
  <c r="E14" i="6"/>
  <c r="D14" i="6"/>
  <c r="H13" i="6"/>
  <c r="G13" i="6"/>
  <c r="F13" i="6"/>
  <c r="E13" i="6"/>
  <c r="D13" i="6"/>
  <c r="H12" i="6"/>
  <c r="G12" i="6"/>
  <c r="F12" i="6"/>
  <c r="E12" i="6"/>
  <c r="D12" i="6"/>
  <c r="H11" i="6"/>
  <c r="G11" i="6"/>
  <c r="F11" i="6"/>
  <c r="E11" i="6"/>
  <c r="D11" i="6"/>
  <c r="H10" i="6"/>
  <c r="H16" i="6" s="1"/>
  <c r="G10" i="6"/>
  <c r="F10" i="6"/>
  <c r="F16" i="6" s="1"/>
  <c r="E10" i="6"/>
  <c r="E16" i="6" s="1"/>
  <c r="E22" i="6" s="1"/>
  <c r="E61" i="6" s="1"/>
  <c r="D10" i="6"/>
  <c r="D16" i="6" s="1"/>
  <c r="A4" i="6"/>
  <c r="O36" i="5"/>
  <c r="M36" i="5"/>
  <c r="K36" i="5"/>
  <c r="I36" i="5"/>
  <c r="G36" i="5"/>
  <c r="E36" i="5"/>
  <c r="C36" i="5"/>
  <c r="A36" i="5"/>
  <c r="O35" i="5"/>
  <c r="M35" i="5"/>
  <c r="K35" i="5"/>
  <c r="I35" i="5"/>
  <c r="G35" i="5"/>
  <c r="E35" i="5"/>
  <c r="C35" i="5"/>
  <c r="B35" i="5"/>
  <c r="O31" i="5"/>
  <c r="N31" i="5"/>
  <c r="M31" i="5"/>
  <c r="L31" i="5"/>
  <c r="K31" i="5"/>
  <c r="J31" i="5"/>
  <c r="I31" i="5"/>
  <c r="H31" i="5"/>
  <c r="G31" i="5"/>
  <c r="F31" i="5"/>
  <c r="E31" i="5"/>
  <c r="D31" i="5"/>
  <c r="P31" i="5"/>
  <c r="C31" i="5"/>
  <c r="O30" i="5"/>
  <c r="N30" i="5"/>
  <c r="M30" i="5"/>
  <c r="L30" i="5"/>
  <c r="K30" i="5"/>
  <c r="J30" i="5"/>
  <c r="I30" i="5"/>
  <c r="H30" i="5"/>
  <c r="G30" i="5"/>
  <c r="F30" i="5"/>
  <c r="E30" i="5"/>
  <c r="D30" i="5"/>
  <c r="P30" i="5"/>
  <c r="C30" i="5"/>
  <c r="O29" i="5"/>
  <c r="N29" i="5"/>
  <c r="M29" i="5"/>
  <c r="K29" i="5"/>
  <c r="I29" i="5"/>
  <c r="J29" i="5"/>
  <c r="G29" i="5"/>
  <c r="F29" i="5"/>
  <c r="E29" i="5"/>
  <c r="D29" i="5"/>
  <c r="C29" i="5"/>
  <c r="O28" i="5"/>
  <c r="N28" i="5"/>
  <c r="M28" i="5"/>
  <c r="L28" i="5"/>
  <c r="K28" i="5"/>
  <c r="J28" i="5"/>
  <c r="I28" i="5"/>
  <c r="H28" i="5"/>
  <c r="G28" i="5"/>
  <c r="F28" i="5"/>
  <c r="E28" i="5"/>
  <c r="D28" i="5"/>
  <c r="P28" i="5"/>
  <c r="C28" i="5"/>
  <c r="O27" i="5"/>
  <c r="M27" i="5"/>
  <c r="K27" i="5"/>
  <c r="I27" i="5"/>
  <c r="G27" i="5"/>
  <c r="E27" i="5"/>
  <c r="C27" i="5"/>
  <c r="O26" i="5"/>
  <c r="M26" i="5"/>
  <c r="M32" i="5"/>
  <c r="K26" i="5"/>
  <c r="L26" i="5"/>
  <c r="I26" i="5"/>
  <c r="I32" i="5"/>
  <c r="G26" i="5"/>
  <c r="H26" i="5"/>
  <c r="E26" i="5"/>
  <c r="E32" i="5"/>
  <c r="C26" i="5"/>
  <c r="D26" i="5"/>
  <c r="P24" i="5"/>
  <c r="O23" i="5"/>
  <c r="M23" i="5"/>
  <c r="N23" i="5"/>
  <c r="K23" i="5"/>
  <c r="L23" i="5"/>
  <c r="I23" i="5"/>
  <c r="J23" i="5"/>
  <c r="G23" i="5"/>
  <c r="H23" i="5"/>
  <c r="E23" i="5"/>
  <c r="F23" i="5"/>
  <c r="C23" i="5"/>
  <c r="D23" i="5"/>
  <c r="P23" i="5"/>
  <c r="O22" i="5"/>
  <c r="M22" i="5"/>
  <c r="N22" i="5"/>
  <c r="K22" i="5"/>
  <c r="L22" i="5"/>
  <c r="I22" i="5"/>
  <c r="J22" i="5"/>
  <c r="G22" i="5"/>
  <c r="H22" i="5"/>
  <c r="E22" i="5"/>
  <c r="F22" i="5"/>
  <c r="C22" i="5"/>
  <c r="D22" i="5"/>
  <c r="O21" i="5"/>
  <c r="O24" i="5"/>
  <c r="M21" i="5"/>
  <c r="M24" i="5"/>
  <c r="K21" i="5"/>
  <c r="K24" i="5"/>
  <c r="I21" i="5"/>
  <c r="J21" i="5"/>
  <c r="G21" i="5"/>
  <c r="G24" i="5"/>
  <c r="E21" i="5"/>
  <c r="E24" i="5"/>
  <c r="C21" i="5"/>
  <c r="C24" i="5"/>
  <c r="O18" i="5"/>
  <c r="M18" i="5"/>
  <c r="N18" i="5"/>
  <c r="K18" i="5"/>
  <c r="L18" i="5"/>
  <c r="I18" i="5"/>
  <c r="J18" i="5"/>
  <c r="G18" i="5"/>
  <c r="H18" i="5"/>
  <c r="E18" i="5"/>
  <c r="F18" i="5"/>
  <c r="C18" i="5"/>
  <c r="D18" i="5"/>
  <c r="O17" i="5"/>
  <c r="M17" i="5"/>
  <c r="N17" i="5"/>
  <c r="K17" i="5"/>
  <c r="L17" i="5"/>
  <c r="I17" i="5"/>
  <c r="J17" i="5"/>
  <c r="G17" i="5"/>
  <c r="F17" i="5"/>
  <c r="E17" i="5"/>
  <c r="D17" i="5"/>
  <c r="C17" i="5"/>
  <c r="O16" i="5"/>
  <c r="N16" i="5"/>
  <c r="M16" i="5"/>
  <c r="L16" i="5"/>
  <c r="K16" i="5"/>
  <c r="J16" i="5"/>
  <c r="I16" i="5"/>
  <c r="H16" i="5"/>
  <c r="G16" i="5"/>
  <c r="F16" i="5"/>
  <c r="E16" i="5"/>
  <c r="D16" i="5"/>
  <c r="P16" i="5"/>
  <c r="C16" i="5"/>
  <c r="O15" i="5"/>
  <c r="N15" i="5"/>
  <c r="M15" i="5"/>
  <c r="L15" i="5"/>
  <c r="K15" i="5"/>
  <c r="J15" i="5"/>
  <c r="I15" i="5"/>
  <c r="H15" i="5"/>
  <c r="G15" i="5"/>
  <c r="F15" i="5"/>
  <c r="E15" i="5"/>
  <c r="D15" i="5"/>
  <c r="P15" i="5"/>
  <c r="C15" i="5"/>
  <c r="O14" i="5"/>
  <c r="N14" i="5"/>
  <c r="M14" i="5"/>
  <c r="L14" i="5"/>
  <c r="K14" i="5"/>
  <c r="J14" i="5"/>
  <c r="I14" i="5"/>
  <c r="H14" i="5"/>
  <c r="G14" i="5"/>
  <c r="F14" i="5"/>
  <c r="E14" i="5"/>
  <c r="D14" i="5"/>
  <c r="P14" i="5"/>
  <c r="C14" i="5"/>
  <c r="O13" i="5"/>
  <c r="N13" i="5"/>
  <c r="M13" i="5"/>
  <c r="L13" i="5"/>
  <c r="K13" i="5"/>
  <c r="J13" i="5"/>
  <c r="I13" i="5"/>
  <c r="H13" i="5"/>
  <c r="G13" i="5"/>
  <c r="F13" i="5"/>
  <c r="E13" i="5"/>
  <c r="D13" i="5"/>
  <c r="P13" i="5"/>
  <c r="C13" i="5"/>
  <c r="O12" i="5"/>
  <c r="M12" i="5"/>
  <c r="K12" i="5"/>
  <c r="I12" i="5"/>
  <c r="G12" i="5"/>
  <c r="E12" i="5"/>
  <c r="C12" i="5"/>
  <c r="O11" i="5"/>
  <c r="M11" i="5"/>
  <c r="N11" i="5"/>
  <c r="K11" i="5"/>
  <c r="L11" i="5"/>
  <c r="I11" i="5"/>
  <c r="J11" i="5"/>
  <c r="G11" i="5"/>
  <c r="H11" i="5"/>
  <c r="E11" i="5"/>
  <c r="F11" i="5"/>
  <c r="C11" i="5"/>
  <c r="D11" i="5"/>
  <c r="P11" i="5"/>
  <c r="O10" i="5"/>
  <c r="M10" i="5"/>
  <c r="M19" i="5"/>
  <c r="K10" i="5"/>
  <c r="K19" i="5"/>
  <c r="I10" i="5"/>
  <c r="I19" i="5"/>
  <c r="G10" i="5"/>
  <c r="G19" i="5"/>
  <c r="E10" i="5"/>
  <c r="E19" i="5"/>
  <c r="C10" i="5"/>
  <c r="C19" i="5"/>
  <c r="A4" i="5"/>
  <c r="B79" i="4"/>
  <c r="K78" i="4"/>
  <c r="J78" i="4"/>
  <c r="I78" i="4"/>
  <c r="H78" i="4"/>
  <c r="G78" i="4"/>
  <c r="F78" i="4"/>
  <c r="E78" i="4"/>
  <c r="D78" i="4"/>
  <c r="K76" i="4"/>
  <c r="J76" i="4"/>
  <c r="I76" i="4"/>
  <c r="H76" i="4"/>
  <c r="G76" i="4"/>
  <c r="F76" i="4"/>
  <c r="E76" i="4"/>
  <c r="D76" i="4"/>
  <c r="A76" i="4"/>
  <c r="K75" i="4"/>
  <c r="J75" i="4"/>
  <c r="I75" i="4"/>
  <c r="H75" i="4"/>
  <c r="G75" i="4"/>
  <c r="F75" i="4"/>
  <c r="E75" i="4"/>
  <c r="D75" i="4"/>
  <c r="C75" i="4"/>
  <c r="K72" i="4"/>
  <c r="J72" i="4"/>
  <c r="I72" i="4"/>
  <c r="H72" i="4"/>
  <c r="G72" i="4"/>
  <c r="F72" i="4"/>
  <c r="E72" i="4"/>
  <c r="D72" i="4"/>
  <c r="K71" i="4"/>
  <c r="J71" i="4"/>
  <c r="I71" i="4"/>
  <c r="H71" i="4"/>
  <c r="G71" i="4"/>
  <c r="F71" i="4"/>
  <c r="E71" i="4"/>
  <c r="D71" i="4"/>
  <c r="K70" i="4"/>
  <c r="J70" i="4"/>
  <c r="I70" i="4"/>
  <c r="H70" i="4"/>
  <c r="G70" i="4"/>
  <c r="F70" i="4"/>
  <c r="E70" i="4"/>
  <c r="D70" i="4"/>
  <c r="K69" i="4"/>
  <c r="J69" i="4"/>
  <c r="I69" i="4"/>
  <c r="H69" i="4"/>
  <c r="G69" i="4"/>
  <c r="F69" i="4"/>
  <c r="E69" i="4"/>
  <c r="D69" i="4"/>
  <c r="K68" i="4"/>
  <c r="J68" i="4"/>
  <c r="I68" i="4"/>
  <c r="H68" i="4"/>
  <c r="G68" i="4"/>
  <c r="F68" i="4"/>
  <c r="E68" i="4"/>
  <c r="D68" i="4"/>
  <c r="K67" i="4"/>
  <c r="J67" i="4"/>
  <c r="I67" i="4"/>
  <c r="H67" i="4"/>
  <c r="G67" i="4"/>
  <c r="F67" i="4"/>
  <c r="E67" i="4"/>
  <c r="D67" i="4"/>
  <c r="A67" i="4"/>
  <c r="K66" i="4"/>
  <c r="J66" i="4"/>
  <c r="I66" i="4"/>
  <c r="H66" i="4"/>
  <c r="G66" i="4"/>
  <c r="F66" i="4"/>
  <c r="E66" i="4"/>
  <c r="D66" i="4"/>
  <c r="C66" i="4"/>
  <c r="K65" i="4"/>
  <c r="J65" i="4"/>
  <c r="I65" i="4"/>
  <c r="H65" i="4"/>
  <c r="G65" i="4"/>
  <c r="F65" i="4"/>
  <c r="E65" i="4"/>
  <c r="D65" i="4"/>
  <c r="K64" i="4"/>
  <c r="J64" i="4"/>
  <c r="I64" i="4"/>
  <c r="H64" i="4"/>
  <c r="E64" i="4"/>
  <c r="D64" i="4"/>
  <c r="A64" i="4"/>
  <c r="K63" i="4"/>
  <c r="J63" i="4"/>
  <c r="I63" i="4"/>
  <c r="H63" i="4"/>
  <c r="E63" i="4"/>
  <c r="D63" i="4"/>
  <c r="C63" i="4"/>
  <c r="K61" i="4"/>
  <c r="J61" i="4"/>
  <c r="I61" i="4"/>
  <c r="H61" i="4"/>
  <c r="G61" i="4"/>
  <c r="F61" i="4"/>
  <c r="E61" i="4"/>
  <c r="D61" i="4"/>
  <c r="K60" i="4"/>
  <c r="J60" i="4"/>
  <c r="I60" i="4"/>
  <c r="H60" i="4"/>
  <c r="G60" i="4"/>
  <c r="F60" i="4"/>
  <c r="E60" i="4"/>
  <c r="D60" i="4"/>
  <c r="K59" i="4"/>
  <c r="J59" i="4"/>
  <c r="I59" i="4"/>
  <c r="H59" i="4"/>
  <c r="G59" i="4"/>
  <c r="F59" i="4"/>
  <c r="E59" i="4"/>
  <c r="D59" i="4"/>
  <c r="K58" i="4"/>
  <c r="J58" i="4"/>
  <c r="I58" i="4"/>
  <c r="H58" i="4"/>
  <c r="G58" i="4"/>
  <c r="F58" i="4"/>
  <c r="E58" i="4"/>
  <c r="D58" i="4"/>
  <c r="K57" i="4"/>
  <c r="J57" i="4"/>
  <c r="I57" i="4"/>
  <c r="H57" i="4"/>
  <c r="G57" i="4"/>
  <c r="F57" i="4"/>
  <c r="E57" i="4"/>
  <c r="D57" i="4"/>
  <c r="K56" i="4"/>
  <c r="J56" i="4"/>
  <c r="I56" i="4"/>
  <c r="H56" i="4"/>
  <c r="G56" i="4"/>
  <c r="F56" i="4"/>
  <c r="E56" i="4"/>
  <c r="D56" i="4"/>
  <c r="K55" i="4"/>
  <c r="J55" i="4"/>
  <c r="I55" i="4"/>
  <c r="H55" i="4"/>
  <c r="G55" i="4"/>
  <c r="F55" i="4"/>
  <c r="E55" i="4"/>
  <c r="D55" i="4"/>
  <c r="K54" i="4"/>
  <c r="J54" i="4"/>
  <c r="J62" i="4" s="1"/>
  <c r="I54" i="4"/>
  <c r="I62" i="4" s="1"/>
  <c r="H54" i="4"/>
  <c r="G54" i="4"/>
  <c r="G62" i="4" s="1"/>
  <c r="F54" i="4"/>
  <c r="F62" i="4" s="1"/>
  <c r="E54" i="4"/>
  <c r="E62" i="4" s="1"/>
  <c r="D54" i="4"/>
  <c r="A48" i="4"/>
  <c r="K43" i="4"/>
  <c r="J43" i="4"/>
  <c r="I43" i="4"/>
  <c r="H43" i="4"/>
  <c r="G43" i="4"/>
  <c r="F43" i="4"/>
  <c r="E43" i="4"/>
  <c r="D43" i="4"/>
  <c r="A43" i="4"/>
  <c r="K42" i="4"/>
  <c r="J42" i="4"/>
  <c r="I42" i="4"/>
  <c r="H42" i="4"/>
  <c r="G42" i="4"/>
  <c r="F42" i="4"/>
  <c r="E42" i="4"/>
  <c r="D42" i="4"/>
  <c r="C42" i="4"/>
  <c r="K41" i="4"/>
  <c r="J41" i="4"/>
  <c r="I41" i="4"/>
  <c r="H41" i="4"/>
  <c r="G41" i="4"/>
  <c r="F41" i="4"/>
  <c r="E41" i="4"/>
  <c r="D41" i="4"/>
  <c r="K40" i="4"/>
  <c r="J40" i="4"/>
  <c r="I40" i="4"/>
  <c r="H40" i="4"/>
  <c r="G40" i="4"/>
  <c r="F40" i="4"/>
  <c r="E40" i="4"/>
  <c r="D40" i="4"/>
  <c r="A40" i="4"/>
  <c r="K39" i="4"/>
  <c r="J39" i="4"/>
  <c r="I39" i="4"/>
  <c r="H39" i="4"/>
  <c r="G39" i="4"/>
  <c r="F39" i="4"/>
  <c r="E39" i="4"/>
  <c r="D39" i="4"/>
  <c r="C39" i="4"/>
  <c r="K37" i="4"/>
  <c r="J37" i="4"/>
  <c r="I37" i="4"/>
  <c r="H37" i="4"/>
  <c r="G37" i="4"/>
  <c r="F37" i="4"/>
  <c r="E37" i="4"/>
  <c r="D37" i="4"/>
  <c r="K36" i="4"/>
  <c r="J36" i="4"/>
  <c r="I36" i="4"/>
  <c r="H36" i="4"/>
  <c r="G36" i="4"/>
  <c r="F36" i="4"/>
  <c r="E36" i="4"/>
  <c r="D36" i="4"/>
  <c r="K34" i="4"/>
  <c r="J34" i="4"/>
  <c r="I34" i="4"/>
  <c r="H34" i="4"/>
  <c r="G34" i="4"/>
  <c r="F34" i="4"/>
  <c r="E34" i="4"/>
  <c r="D34" i="4"/>
  <c r="K33" i="4"/>
  <c r="J33" i="4"/>
  <c r="I33" i="4"/>
  <c r="H33" i="4"/>
  <c r="G33" i="4"/>
  <c r="F33" i="4"/>
  <c r="E33" i="4"/>
  <c r="D33" i="4"/>
  <c r="K32" i="4"/>
  <c r="J32" i="4"/>
  <c r="I32" i="4"/>
  <c r="H32" i="4"/>
  <c r="G32" i="4"/>
  <c r="F32" i="4"/>
  <c r="E32" i="4"/>
  <c r="D32" i="4"/>
  <c r="K31" i="4"/>
  <c r="J31" i="4"/>
  <c r="I31" i="4"/>
  <c r="H31" i="4"/>
  <c r="G31" i="4"/>
  <c r="F31" i="4"/>
  <c r="E31" i="4"/>
  <c r="D31" i="4"/>
  <c r="K30" i="4"/>
  <c r="J30" i="4"/>
  <c r="I30" i="4"/>
  <c r="H30" i="4"/>
  <c r="G30" i="4"/>
  <c r="F30" i="4"/>
  <c r="E30" i="4"/>
  <c r="D30" i="4"/>
  <c r="K29" i="4"/>
  <c r="J29" i="4"/>
  <c r="J35" i="4" s="1"/>
  <c r="J38" i="4" s="1"/>
  <c r="I29" i="4"/>
  <c r="I35" i="4" s="1"/>
  <c r="I38" i="4" s="1"/>
  <c r="H29" i="4"/>
  <c r="H35" i="4" s="1"/>
  <c r="G29" i="4"/>
  <c r="G35" i="4" s="1"/>
  <c r="G38" i="4" s="1"/>
  <c r="F29" i="4"/>
  <c r="F35" i="4" s="1"/>
  <c r="F38" i="4" s="1"/>
  <c r="E29" i="4"/>
  <c r="E35" i="4" s="1"/>
  <c r="E38" i="4" s="1"/>
  <c r="D29" i="4"/>
  <c r="D35" i="4"/>
  <c r="D38" i="4" s="1"/>
  <c r="K27" i="4"/>
  <c r="J27" i="4"/>
  <c r="I27" i="4"/>
  <c r="H27" i="4"/>
  <c r="G27" i="4"/>
  <c r="F27" i="4"/>
  <c r="E27" i="4"/>
  <c r="D27" i="4"/>
  <c r="K26" i="4"/>
  <c r="J26" i="4"/>
  <c r="I26" i="4"/>
  <c r="H26" i="4"/>
  <c r="G26" i="4"/>
  <c r="F26" i="4"/>
  <c r="E26" i="4"/>
  <c r="D26" i="4"/>
  <c r="A26" i="4"/>
  <c r="K25" i="4"/>
  <c r="J25" i="4"/>
  <c r="I25" i="4"/>
  <c r="H25" i="4"/>
  <c r="G25" i="4"/>
  <c r="F25" i="4"/>
  <c r="E25" i="4"/>
  <c r="D25" i="4"/>
  <c r="C25" i="4"/>
  <c r="J23" i="4"/>
  <c r="K22" i="4"/>
  <c r="J22" i="4"/>
  <c r="I22" i="4"/>
  <c r="H22" i="4"/>
  <c r="G22" i="4"/>
  <c r="F22" i="4"/>
  <c r="E22" i="4"/>
  <c r="D22" i="4"/>
  <c r="K21" i="4"/>
  <c r="J21" i="4"/>
  <c r="I21" i="4"/>
  <c r="H21" i="4"/>
  <c r="G21" i="4"/>
  <c r="F21" i="4"/>
  <c r="E21" i="4"/>
  <c r="D21" i="4"/>
  <c r="K20" i="4"/>
  <c r="J20" i="4"/>
  <c r="I20" i="4"/>
  <c r="I23" i="4"/>
  <c r="H20" i="4"/>
  <c r="H23" i="4" s="1"/>
  <c r="K23" i="4" s="1"/>
  <c r="G20" i="4"/>
  <c r="G23" i="4" s="1"/>
  <c r="F20" i="4"/>
  <c r="E20" i="4"/>
  <c r="E23" i="4" s="1"/>
  <c r="D20" i="4"/>
  <c r="D23" i="4" s="1"/>
  <c r="K18" i="4"/>
  <c r="J18" i="4"/>
  <c r="I18" i="4"/>
  <c r="H18" i="4"/>
  <c r="G18" i="4"/>
  <c r="F18" i="4"/>
  <c r="E18" i="4"/>
  <c r="D18" i="4"/>
  <c r="K17" i="4"/>
  <c r="J17" i="4"/>
  <c r="I17" i="4"/>
  <c r="H17" i="4"/>
  <c r="G17" i="4"/>
  <c r="F17" i="4"/>
  <c r="E17" i="4"/>
  <c r="D17" i="4"/>
  <c r="K15" i="4"/>
  <c r="J15" i="4"/>
  <c r="I15" i="4"/>
  <c r="H15" i="4"/>
  <c r="G15" i="4"/>
  <c r="F15" i="4"/>
  <c r="E15" i="4"/>
  <c r="D15" i="4"/>
  <c r="K14" i="4"/>
  <c r="J14" i="4"/>
  <c r="I14" i="4"/>
  <c r="H14" i="4"/>
  <c r="G14" i="4"/>
  <c r="F14" i="4"/>
  <c r="E14" i="4"/>
  <c r="D14" i="4"/>
  <c r="K13" i="4"/>
  <c r="J13" i="4"/>
  <c r="I13" i="4"/>
  <c r="H13" i="4"/>
  <c r="G13" i="4"/>
  <c r="F13" i="4"/>
  <c r="E13" i="4"/>
  <c r="D13" i="4"/>
  <c r="K12" i="4"/>
  <c r="J12" i="4"/>
  <c r="I12" i="4"/>
  <c r="H12" i="4"/>
  <c r="G12" i="4"/>
  <c r="F12" i="4"/>
  <c r="E12" i="4"/>
  <c r="D12" i="4"/>
  <c r="K11" i="4"/>
  <c r="J11" i="4"/>
  <c r="J16" i="4" s="1"/>
  <c r="J24" i="4" s="1"/>
  <c r="I11" i="4"/>
  <c r="I16" i="4" s="1"/>
  <c r="I24" i="4" s="1"/>
  <c r="H11" i="4"/>
  <c r="H16" i="4"/>
  <c r="G11" i="4"/>
  <c r="F11" i="4"/>
  <c r="F16" i="4" s="1"/>
  <c r="E11" i="4"/>
  <c r="E16" i="4"/>
  <c r="D11" i="4"/>
  <c r="A4" i="4"/>
  <c r="F53" i="3"/>
  <c r="E53" i="3"/>
  <c r="F52" i="3"/>
  <c r="E52" i="3"/>
  <c r="F51" i="3"/>
  <c r="E51" i="3"/>
  <c r="F50" i="3"/>
  <c r="E50" i="3"/>
  <c r="F49" i="3"/>
  <c r="E49" i="3"/>
  <c r="F48" i="3"/>
  <c r="F54" i="3"/>
  <c r="E48" i="3"/>
  <c r="E54" i="3"/>
  <c r="B42" i="3"/>
  <c r="H35" i="3"/>
  <c r="G35" i="3"/>
  <c r="F35" i="3"/>
  <c r="H32" i="3"/>
  <c r="G32" i="3"/>
  <c r="F32" i="3"/>
  <c r="E32" i="3"/>
  <c r="H31" i="3"/>
  <c r="G31" i="3"/>
  <c r="F31" i="3"/>
  <c r="E31" i="3"/>
  <c r="H30" i="3"/>
  <c r="G30" i="3"/>
  <c r="F30" i="3"/>
  <c r="E30" i="3"/>
  <c r="H29" i="3"/>
  <c r="G29" i="3"/>
  <c r="F29" i="3"/>
  <c r="E29" i="3"/>
  <c r="H28" i="3"/>
  <c r="G28" i="3"/>
  <c r="F28" i="3"/>
  <c r="E28" i="3"/>
  <c r="H27" i="3"/>
  <c r="G27" i="3"/>
  <c r="F27" i="3"/>
  <c r="E27" i="3"/>
  <c r="H26" i="3"/>
  <c r="G26" i="3"/>
  <c r="F26" i="3"/>
  <c r="E26" i="3"/>
  <c r="H25" i="3"/>
  <c r="G25" i="3"/>
  <c r="F25" i="3"/>
  <c r="E25" i="3"/>
  <c r="H24" i="3"/>
  <c r="G24" i="3"/>
  <c r="F24" i="3"/>
  <c r="E24" i="3"/>
  <c r="H23" i="3"/>
  <c r="G23" i="3"/>
  <c r="F23" i="3"/>
  <c r="E23" i="3"/>
  <c r="H22" i="3"/>
  <c r="G22" i="3"/>
  <c r="F22" i="3"/>
  <c r="E22" i="3"/>
  <c r="H21" i="3"/>
  <c r="G21" i="3"/>
  <c r="F21" i="3"/>
  <c r="E21" i="3"/>
  <c r="H20" i="3"/>
  <c r="G20" i="3"/>
  <c r="F20" i="3"/>
  <c r="E20" i="3"/>
  <c r="H19" i="3"/>
  <c r="G19" i="3"/>
  <c r="F19" i="3"/>
  <c r="E19" i="3"/>
  <c r="H18" i="3"/>
  <c r="G18" i="3"/>
  <c r="F18" i="3"/>
  <c r="E18" i="3"/>
  <c r="H17" i="3"/>
  <c r="G17" i="3"/>
  <c r="F17" i="3"/>
  <c r="E17" i="3"/>
  <c r="H16" i="3"/>
  <c r="G16" i="3"/>
  <c r="F16" i="3"/>
  <c r="E16" i="3"/>
  <c r="H15" i="3"/>
  <c r="G15" i="3"/>
  <c r="F15" i="3"/>
  <c r="E15" i="3"/>
  <c r="E35" i="3"/>
  <c r="G12" i="3"/>
  <c r="F12" i="3"/>
  <c r="E12" i="3"/>
  <c r="E11" i="3"/>
  <c r="B8" i="3"/>
  <c r="E34" i="5"/>
  <c r="F19" i="5"/>
  <c r="M34" i="5"/>
  <c r="P29" i="5"/>
  <c r="G34" i="5"/>
  <c r="H19" i="5"/>
  <c r="P17" i="5"/>
  <c r="P18" i="5"/>
  <c r="I34" i="5"/>
  <c r="C34" i="5"/>
  <c r="D19" i="5"/>
  <c r="O19" i="5"/>
  <c r="L19" i="5"/>
  <c r="P22" i="5"/>
  <c r="D10" i="5"/>
  <c r="H10" i="5"/>
  <c r="L10" i="5"/>
  <c r="D21" i="5"/>
  <c r="H21" i="5"/>
  <c r="L21" i="5"/>
  <c r="I24" i="5"/>
  <c r="F26" i="5"/>
  <c r="P26" i="5"/>
  <c r="J26" i="5"/>
  <c r="N26" i="5"/>
  <c r="C32" i="5"/>
  <c r="G32" i="5"/>
  <c r="K32" i="5"/>
  <c r="F10" i="5"/>
  <c r="J10" i="5"/>
  <c r="N10" i="5"/>
  <c r="F21" i="5"/>
  <c r="N21" i="5"/>
  <c r="J34" i="5"/>
  <c r="N34" i="5"/>
  <c r="H34" i="5"/>
  <c r="H32" i="5"/>
  <c r="P21" i="5"/>
  <c r="K34" i="5"/>
  <c r="F34" i="5"/>
  <c r="D32" i="5"/>
  <c r="O32" i="5"/>
  <c r="O34" i="5"/>
  <c r="D34" i="5"/>
  <c r="J19" i="5"/>
  <c r="P19" i="5"/>
  <c r="N19" i="5"/>
  <c r="P10" i="5"/>
  <c r="L34" i="5"/>
  <c r="P34" i="5"/>
  <c r="J32" i="5"/>
  <c r="F32" i="5"/>
  <c r="N32" i="5"/>
  <c r="L32" i="5"/>
  <c r="P32" i="5"/>
  <c r="D16" i="4" l="1"/>
  <c r="D24" i="4" s="1"/>
  <c r="D74" i="4" s="1"/>
  <c r="G16" i="4"/>
  <c r="G24" i="4" s="1"/>
  <c r="G74" i="4" s="1"/>
  <c r="F23" i="4"/>
  <c r="F24" i="4" s="1"/>
  <c r="F74" i="4" s="1"/>
  <c r="D62" i="4"/>
  <c r="H62" i="4"/>
  <c r="I74" i="4"/>
  <c r="F22" i="6"/>
  <c r="F61" i="6" s="1"/>
  <c r="G16" i="6"/>
  <c r="G22" i="6" s="1"/>
  <c r="D22" i="6"/>
  <c r="H22" i="6"/>
  <c r="H61" i="6" s="1"/>
  <c r="D35" i="6"/>
  <c r="G33" i="6"/>
  <c r="G35" i="6" s="1"/>
  <c r="K35" i="4"/>
  <c r="H38" i="4"/>
  <c r="K38" i="4" s="1"/>
  <c r="J74" i="4"/>
  <c r="K62" i="4"/>
  <c r="E24" i="4"/>
  <c r="E74" i="4" s="1"/>
  <c r="H24" i="4"/>
  <c r="K16" i="4"/>
  <c r="O33" i="13"/>
  <c r="J33" i="13" s="1"/>
  <c r="D32" i="13"/>
  <c r="P32" i="13" s="1"/>
  <c r="F32" i="13"/>
  <c r="H34" i="18"/>
  <c r="F34" i="18"/>
  <c r="D34" i="18"/>
  <c r="P34" i="18" s="1"/>
  <c r="L34" i="18"/>
  <c r="N34" i="18"/>
  <c r="J34" i="18"/>
  <c r="N33" i="13"/>
  <c r="L33" i="13"/>
  <c r="H33" i="13"/>
  <c r="D61" i="6" l="1"/>
  <c r="G61" i="6"/>
  <c r="K24" i="4"/>
  <c r="H74" i="4"/>
  <c r="K74" i="4" s="1"/>
  <c r="F33" i="13"/>
  <c r="D33" i="13"/>
  <c r="P33" i="13" s="1"/>
</calcChain>
</file>

<file path=xl/sharedStrings.xml><?xml version="1.0" encoding="utf-8"?>
<sst xmlns="http://schemas.openxmlformats.org/spreadsheetml/2006/main" count="867" uniqueCount="234">
  <si>
    <t xml:space="preserve"> 133739*0</t>
  </si>
  <si>
    <t>_x001A_</t>
  </si>
  <si>
    <t>Tavola n. 4</t>
  </si>
  <si>
    <t>ASSICURAZIONI DANNI: IMPRESE NAZIONALI E RAPPRESENTANZE DI IMPRESE EXTRA S.E.E.</t>
  </si>
  <si>
    <t>Portafoglio italiano - Lavoro diretto</t>
  </si>
  <si>
    <t>Importi in migliaia di EURO</t>
  </si>
  <si>
    <t>RAMI</t>
  </si>
  <si>
    <t>Variazione %</t>
  </si>
  <si>
    <t xml:space="preserve">Incidenza </t>
  </si>
  <si>
    <t>%</t>
  </si>
  <si>
    <t>su basi omogenee *</t>
  </si>
  <si>
    <t>Infortuni</t>
  </si>
  <si>
    <t>Malattia</t>
  </si>
  <si>
    <t>Corpi di veicoli terrestri</t>
  </si>
  <si>
    <t>Corpi di veicoli ferroviari</t>
  </si>
  <si>
    <t>Corpi di veicoli aerei</t>
  </si>
  <si>
    <t>Corpi di veicoli marittimi, lacustri e fluviali</t>
  </si>
  <si>
    <t>Merci trasportate</t>
  </si>
  <si>
    <t>Incendio ed elementi naturali</t>
  </si>
  <si>
    <t>Altri danni ai beni</t>
  </si>
  <si>
    <t>R.C. autoveicoli terrestri</t>
  </si>
  <si>
    <t>R.C. aeromobili</t>
  </si>
  <si>
    <t>R.C. veicoli marittimi, lacustri e fluviali</t>
  </si>
  <si>
    <t>R.C. generale</t>
  </si>
  <si>
    <t>Credito</t>
  </si>
  <si>
    <t>Cauzione</t>
  </si>
  <si>
    <t>Perdite pecuniarie di vario genere</t>
  </si>
  <si>
    <t>Tutela legale</t>
  </si>
  <si>
    <t>Assistenza</t>
  </si>
  <si>
    <t>TOTALE IMPRESE NAZIONALI E</t>
  </si>
  <si>
    <t>RAPPR. DI IMPRESE EXTRA S.E.E.</t>
  </si>
  <si>
    <t xml:space="preserve"> * Variazioni a perimetro di imprese omogeneo</t>
  </si>
  <si>
    <t>Totale rami danni</t>
  </si>
  <si>
    <t>R.c.autoveicoli</t>
  </si>
  <si>
    <t>terrestri</t>
  </si>
  <si>
    <t>Agenzie con mandato</t>
  </si>
  <si>
    <t>Agenzie in economia e gerenze</t>
  </si>
  <si>
    <t>Altre forme di vendita diretta (a)</t>
  </si>
  <si>
    <t>Sportelli bancari e postali</t>
  </si>
  <si>
    <t>Promotori finanziari</t>
  </si>
  <si>
    <t>Brokers</t>
  </si>
  <si>
    <t>TOTALE</t>
  </si>
  <si>
    <t xml:space="preserve"> (a) Il dato comprende anche i premi acquisiti attraverso il canale telefonico e il canale internet</t>
  </si>
  <si>
    <t>Tavola n. 3</t>
  </si>
  <si>
    <t>ASSICURAZIONI VITA: IMPRESE NAZIONALI E RAPPRESENTANZE DI IMPRESE EXTRA S.E.E.</t>
  </si>
  <si>
    <t>Imprese italiane e rappresentanze di imprese extra Spazio Economico Europeo</t>
  </si>
  <si>
    <t>CATEGORIE</t>
  </si>
  <si>
    <t>Assicurazioni di capitali</t>
  </si>
  <si>
    <t>Assicurazioni di rendite</t>
  </si>
  <si>
    <t xml:space="preserve">Premi di tariffa </t>
  </si>
  <si>
    <t>Numero</t>
  </si>
  <si>
    <t>Somme</t>
  </si>
  <si>
    <t>Annui</t>
  </si>
  <si>
    <t>Unici</t>
  </si>
  <si>
    <t>Ricorrenti</t>
  </si>
  <si>
    <t>Totale</t>
  </si>
  <si>
    <t>polizze/teste</t>
  </si>
  <si>
    <t>assicurate</t>
  </si>
  <si>
    <t xml:space="preserve"> </t>
  </si>
  <si>
    <t>RAMO I:</t>
  </si>
  <si>
    <t>ASSICURAZIONI INDIVIDUALI</t>
  </si>
  <si>
    <t>rivalutabili</t>
  </si>
  <si>
    <t>di cui:  polizze in valuta</t>
  </si>
  <si>
    <t>ex art. 13, co.1, lett. b), d.lgs. 252/05</t>
  </si>
  <si>
    <t>temporanee di puro rischio</t>
  </si>
  <si>
    <t>altre</t>
  </si>
  <si>
    <t>TOTALE INDIVIDUALI</t>
  </si>
  <si>
    <t>di cui:  derivanti da trasformazione</t>
  </si>
  <si>
    <t>deriv. da trasf. di posiz. previd. a contr. ex art. 13, co. 1, lett. b), d.lgs. 252/05</t>
  </si>
  <si>
    <t>ASSICURAZIONI COLLETTIVE</t>
  </si>
  <si>
    <t>T.F.R. di legge</t>
  </si>
  <si>
    <t>temporanee di gruppo e altre di rischio</t>
  </si>
  <si>
    <t>previdenziali</t>
  </si>
  <si>
    <t>TOTALE COLLETTIVE</t>
  </si>
  <si>
    <t xml:space="preserve">TOTALE RAMO I </t>
  </si>
  <si>
    <t xml:space="preserve">TOTALE RAMO II </t>
  </si>
  <si>
    <t>RAMO III:</t>
  </si>
  <si>
    <t>connesse con fondi interni</t>
  </si>
  <si>
    <t>di cui: ex art. 13, co. 1, lett. b), d. lgs. 252/05</t>
  </si>
  <si>
    <t>connesse con fondi esterni</t>
  </si>
  <si>
    <t>connesse con indice azionario</t>
  </si>
  <si>
    <t>connesse con altro valore di riferimento</t>
  </si>
  <si>
    <t>TOTALE RAMO III</t>
  </si>
  <si>
    <t>TOTALE RAMO IV</t>
  </si>
  <si>
    <t>Segue:  Tavola n. 3</t>
  </si>
  <si>
    <t>RAMO V:</t>
  </si>
  <si>
    <t>OPER. DI CAPITALIZZ. INDIVIDUALI</t>
  </si>
  <si>
    <t>di cui:  contratti ex art. 41 d.lgs. 209/05</t>
  </si>
  <si>
    <t>connessi con fondi interni</t>
  </si>
  <si>
    <t>connessi con fondi esterni</t>
  </si>
  <si>
    <t>connessi con indice azionario</t>
  </si>
  <si>
    <t>connessi con altro valore di riferimento</t>
  </si>
  <si>
    <t>OPER. DI CAPITALIZZ. COLLETTIVE</t>
  </si>
  <si>
    <t>di cui:  T.F.R. di legge</t>
  </si>
  <si>
    <t>TOTALE RAMO V</t>
  </si>
  <si>
    <t>TOTALE RAMO VI</t>
  </si>
  <si>
    <t>ASSICURAZIONI COMPLEMENTARI</t>
  </si>
  <si>
    <t>di cui:          ramo I</t>
  </si>
  <si>
    <t>ramo III</t>
  </si>
  <si>
    <t>ramo V</t>
  </si>
  <si>
    <t>ramo VI</t>
  </si>
  <si>
    <t xml:space="preserve">(a) Il concetto di nuova produzione emessa comporta che, per le polizze che prevedono una rateazione del premio, venga indicato l'intero importo di tariffa su base annua, comprensivo di eventuali sovrappremi e garanzie accessorie. </t>
  </si>
  <si>
    <t>Tavola n. 2</t>
  </si>
  <si>
    <t xml:space="preserve">ASSICURAZIONI VITA: IMPRESE NAZIONALI E RAPPRESENTANZE DI IMPRESE EXTRA S.E.E. </t>
  </si>
  <si>
    <t xml:space="preserve">Agenzie in </t>
  </si>
  <si>
    <t xml:space="preserve">Altre forme </t>
  </si>
  <si>
    <t>economia e gerenze</t>
  </si>
  <si>
    <t>di vendita diretta</t>
  </si>
  <si>
    <t>Val. assoluto</t>
  </si>
  <si>
    <t>inc. %</t>
  </si>
  <si>
    <t>SETTORE INDIVIDUALI</t>
  </si>
  <si>
    <t xml:space="preserve"> RAMO I</t>
  </si>
  <si>
    <t>di cui art. 13, c. 1, lett. b) d.lgs. 252/05</t>
  </si>
  <si>
    <t xml:space="preserve"> RAMO II</t>
  </si>
  <si>
    <t xml:space="preserve"> RAMO III</t>
  </si>
  <si>
    <t xml:space="preserve"> RAMO IV</t>
  </si>
  <si>
    <t xml:space="preserve"> RAMO V</t>
  </si>
  <si>
    <t>di cui art. 41 d.lgs. 209/05</t>
  </si>
  <si>
    <t xml:space="preserve"> RAMO VI</t>
  </si>
  <si>
    <t xml:space="preserve"> TOTALE INDIVIDUALI   </t>
  </si>
  <si>
    <t>di cui:</t>
  </si>
  <si>
    <t>premi annui</t>
  </si>
  <si>
    <t>premi unici</t>
  </si>
  <si>
    <t>premi ricorrenti</t>
  </si>
  <si>
    <t>SETTORE COLLETTIVE</t>
  </si>
  <si>
    <t xml:space="preserve"> TOTALE COLLETTIVE   </t>
  </si>
  <si>
    <t>NOTA:  sono esclusi i premi relativi alle assicurazioni complementari.</t>
  </si>
  <si>
    <t>* Variazioni a perimetro di imprese omogeneo</t>
  </si>
  <si>
    <t>Tavola n. 1</t>
  </si>
  <si>
    <t>Premi e rate di premi</t>
  </si>
  <si>
    <t xml:space="preserve">Annui </t>
  </si>
  <si>
    <t xml:space="preserve">Di cui (a) </t>
  </si>
  <si>
    <t xml:space="preserve"> di prima annualità</t>
  </si>
  <si>
    <t>popolari, adeguabili e indicizzate</t>
  </si>
  <si>
    <t>di cui: art. 13, co. 1, lett. b), d.lgs. 252/05</t>
  </si>
  <si>
    <t>TOTALE RAMO II</t>
  </si>
  <si>
    <t>di cui:  contratti art. 41 d.lgs. 209/05</t>
  </si>
  <si>
    <t>di cui:     ramo I</t>
  </si>
  <si>
    <t xml:space="preserve">TOTALE IMPRESE NAZIONALI E </t>
  </si>
  <si>
    <t xml:space="preserve"> (a) I premi di prima annualità sono riferiti ai soli premi annui e ricorrenti (col. 1 e 3).</t>
  </si>
  <si>
    <t>(Importi in migliaia di euro)</t>
  </si>
  <si>
    <t>Numero 
nuovi aderenti nel 2014</t>
  </si>
  <si>
    <t>Incid. % su totale linee di investim.</t>
  </si>
  <si>
    <t>Variaz. % 
2014/2013</t>
  </si>
  <si>
    <t>Contributi 
nuovi aderenti</t>
  </si>
  <si>
    <t>Contributi
Vecchi aderenti</t>
  </si>
  <si>
    <t>Totale aderenti al 31.12.2014</t>
  </si>
  <si>
    <t>Ammontare del patrimonio gestito al 31.12.2014</t>
  </si>
  <si>
    <t>LINEE DI
INVESTIMENTO
CON
GARANZIA</t>
  </si>
  <si>
    <t>Con profilo di rischio basso</t>
  </si>
  <si>
    <t>Con profilo di rischio medio-basso</t>
  </si>
  <si>
    <t>Con profilo di rischio medio</t>
  </si>
  <si>
    <t>Con profilo di rischio medio-alto</t>
  </si>
  <si>
    <t>Con profilo di rischio alto</t>
  </si>
  <si>
    <t>_</t>
  </si>
  <si>
    <t xml:space="preserve"> TOTALE</t>
  </si>
  <si>
    <t>LINEE DI
INVESTIMENTO
SENZA
GARANZIA</t>
  </si>
  <si>
    <t>TOTALE LINEE DI INVESTIMENTO</t>
  </si>
  <si>
    <t>N.B. Eventuali mancate quadrature derivano dall'arrontondamento delle cifre decimali</t>
  </si>
  <si>
    <t>LINEE DI INVESTIMENTO</t>
  </si>
  <si>
    <t>N. aderenti complessivo</t>
  </si>
  <si>
    <t>Patrimonio acquisito in gestione nel 2014</t>
  </si>
  <si>
    <t>Patrimonio complessivo acquisito in gestione al 31.12.2014</t>
  </si>
  <si>
    <t>Attivi gestiti al 31 dicembre 2014</t>
  </si>
  <si>
    <r>
      <rPr>
        <b/>
        <sz val="11"/>
        <color theme="1"/>
        <rFont val="Calibri"/>
        <family val="2"/>
        <scheme val="minor"/>
      </rPr>
      <t>Linea con profilo di rischio basso:</t>
    </r>
    <r>
      <rPr>
        <sz val="11"/>
        <color theme="1"/>
        <rFont val="Calibri"/>
        <family val="2"/>
        <scheme val="minor"/>
      </rPr>
      <t xml:space="preserve">  risulta caratterizzata da una politica di investimento prevalentemente orientata verso titoli di debito ad elevata liquidità, aventi una modesta vita residua ed emessi da soggetti adeguatamente affidabili.</t>
    </r>
  </si>
  <si>
    <r>
      <rPr>
        <b/>
        <sz val="11"/>
        <color theme="1"/>
        <rFont val="Calibri"/>
        <family val="2"/>
        <scheme val="minor"/>
      </rPr>
      <t>Linea con profilo di rischio medio-basso</t>
    </r>
    <r>
      <rPr>
        <sz val="11"/>
        <color theme="1"/>
        <rFont val="Calibri"/>
        <family val="2"/>
        <scheme val="minor"/>
      </rPr>
      <t>: l’impiego delle risorse raccolte nelle linee con profilo di rischio medio-basso, oltre ad essere rivolto verso assets aventi caratteristiche analoghe a quelli selezionati nelle linee a basso rischio, è contraddistinto dal ricorso, sebbene in misura modesta, anche a titoli di capitale.</t>
    </r>
  </si>
  <si>
    <r>
      <rPr>
        <b/>
        <sz val="11"/>
        <color theme="1"/>
        <rFont val="Calibri"/>
        <family val="2"/>
        <scheme val="minor"/>
      </rPr>
      <t>Linea con profilo di rischio medio:</t>
    </r>
    <r>
      <rPr>
        <sz val="11"/>
        <color theme="1"/>
        <rFont val="Calibri"/>
        <family val="2"/>
        <scheme val="minor"/>
      </rPr>
      <t xml:space="preserve"> si ricorre ad una composizione del portafoglio bilanciata tra titoli azionari, sia italiani che esteri, e/o titoli appartenenti al comparto obbligazionario con vita residua medio-lunga.</t>
    </r>
  </si>
  <si>
    <r>
      <rPr>
        <b/>
        <sz val="11"/>
        <color theme="1"/>
        <rFont val="Calibri"/>
        <family val="2"/>
        <scheme val="minor"/>
      </rPr>
      <t>Linea con profilo di rischio medio-alto</t>
    </r>
    <r>
      <rPr>
        <sz val="11"/>
        <color theme="1"/>
        <rFont val="Calibri"/>
        <family val="2"/>
        <scheme val="minor"/>
      </rPr>
      <t xml:space="preserve">: si è in presenza di una linea con profilo di rischio medio-alto qualora gli investimenti delle risorse disponibili siano maggiormente indirizzati verso titoli di capitale esteri e, comunque, verso impieghi espressi su una divisa valutaria diversa da quella nella quale sono stati raccolti i contributi. </t>
    </r>
  </si>
  <si>
    <r>
      <rPr>
        <b/>
        <sz val="11"/>
        <color theme="1"/>
        <rFont val="Calibri"/>
        <family val="2"/>
        <scheme val="minor"/>
      </rPr>
      <t>Linea con profilo di rischio alto</t>
    </r>
    <r>
      <rPr>
        <sz val="11"/>
        <color theme="1"/>
        <rFont val="Calibri"/>
        <family val="2"/>
        <scheme val="minor"/>
      </rPr>
      <t>: la linea ad elevato contenuto di rischio è contraddistinta da portafogli prevalentemente orientati verso impieghi azionari, che possono anche essere pari alla totalità degli investimenti operati. Peraltro, qualora si ricorra a titoli di debito, la loro incidenza sul totale degli attivi risulta estremamente contenuta.</t>
    </r>
  </si>
  <si>
    <t>Nel caso in cui le risorse disponibili siano investite in OICVM, ai fini della classificazione nelle sopra indicate linee, si ha riguardo alla compatibilità dei programmi di investimento degli OICVM stessi con le caratteristiche delle differenti linee di investimento.</t>
  </si>
  <si>
    <t>ASSICURAZIONI VITA: RAPPRESENTANZE DI IMPRESE S.E.E. (a)</t>
  </si>
  <si>
    <t>Lavoro diretto</t>
  </si>
  <si>
    <t>TOTALE RAPPR. DI IMPRESE S.E.E.</t>
  </si>
  <si>
    <t>(a) Dati relativi alle rappresentanze di imprese dello Spazio Economico Europeo (il cui controllo è esercitato dalle Autorità di vigilanza dei Paesi di origine) operanti in Italia, che hanno partecipato alla rilevazione.</t>
  </si>
  <si>
    <t>(b) Il concetto di nuova produzione emessa comporta che, per le polizze che prevedono una rateazione del premio, venga indicato l'intero importo di tariffa su base annua, comprensivo di eventuali sovrappremi e garanzie accessorie.</t>
  </si>
  <si>
    <t>ASSICURAZIONI VITA: RAPPRESENTANZE DI IMPRESE S.E.E. (b)</t>
  </si>
  <si>
    <t>(a) I premi di prima annualità sono riferiti ai soli premi annui e ricorrenti (col. 1 e 3).</t>
  </si>
  <si>
    <t>(b) Premi raccolti in Italia da rappresentanze di imprese dello Spazio Economico Europeo (il cui controllo è esercitato dalle Autorità di Vigilanza dei Paesi di origine) che hanno partecipato alla rilevazione. Tot. partecipanti n. 32 su un totale di 35 ammesse ad operare in Italia in regime di stabilimento.</t>
  </si>
  <si>
    <t xml:space="preserve">ASSICURAZIONI VITA: RAPPRESENTANZE DI IMPRESE S.E.E. </t>
  </si>
  <si>
    <t>ASSICURAZIONI DANNI: RAPPRESENTANZE DI IMPRESE S.E.E. (b)</t>
  </si>
  <si>
    <t>(b) Premi raccolti in Italia da rappresentanze di imprese dello Spazio Economico Europeo (il cui controllo è esercitato dalle Autorità di Vigilanza dei Paesi di origine) che hanno partecipato alla rilevazione. Tot. partecipanti n. 64 su un totale di 69 ammesse ad operare in Italia in regime di stabilimento.</t>
  </si>
  <si>
    <t>ASSICURAZIONI VITA: IMPRESE NAZIONALI E RAPPRESENTANZE DI IMPRESE EXTRA S.E.E. E S.E.E.</t>
  </si>
  <si>
    <t>RAPPR. DI IMPRESE EXTRA S.E.E. E S.E.E. (b)</t>
  </si>
  <si>
    <t>(b) Il totale contiene anche i premi raccolti in Italia da rappresentanze di imprese dello Spazio Economico Europeo (il cui controllo è esercitato dalle Autorità di Vigilanza dei Paesi di origine) che hanno partecipato alla rilevazione. (Totale partecipanti n. 32 su un totale di 35 ammesse ad operare in Italia).</t>
  </si>
  <si>
    <t>RAPPR. DI IMPRESE EXTRA S.E.E. E S.E.E. (a)</t>
  </si>
  <si>
    <t>(a) Il totale comprende quindi anche i premi raccolti in Italia dalle rappresentanze di imprese dello Spazio Economico Europeo (il cui controllo è esercitato dalle Autorità di vigilanza dei Paesi di origine) che hanno partecipato alla rilevazione.</t>
  </si>
  <si>
    <t xml:space="preserve">   TOTALE IMPRESE NAZIONALI E</t>
  </si>
  <si>
    <t xml:space="preserve">   RAPPR. DI IMPRESE EXTRA S.E.E. E S.E.E. (a)</t>
  </si>
  <si>
    <t>(a) Il totale comprende quindi anche i dati relativi alle rappresentanze di imprese dello Spazio Economico Europeo (il cui controllo è esercitato dalle Autorità di vigilanza dei Paesi di origine) operanti in Italia, che hanno partecipato alla rilevazione.</t>
  </si>
  <si>
    <t>ASSICURAZIONI DANNI: IMPRESE NAZIONALI E RAPPRESENTANZE DI IMPRESE EXTRA S.E.E. E S.E.E.</t>
  </si>
  <si>
    <t>(a)</t>
  </si>
  <si>
    <t>Il totale comprende quindi anche i premi raccolti in Italia da rappresentanze di imprese dello Spazio Economico Europeo (il cui controllo  è esercitato dalle Autorità di Vigilanza dei Paesi di origine) che hanno partecipato alla rilevazione. (Totale partecipanti n. 64 su un totale di 69 ammesse ad operare in Italia).</t>
  </si>
  <si>
    <t>Altre forme di vendita diretta (c)</t>
  </si>
  <si>
    <t xml:space="preserve"> (b) Dati riferiti sia a imprese nazionali e rappresentanze di imprese extra S.E.E. che a rappresentanze di imprese S.E.E.</t>
  </si>
  <si>
    <t xml:space="preserve"> (c) Il dato comprende anche i premi acquisiti attraverso il canale telefonico e il canale internet</t>
  </si>
  <si>
    <t>Tavola n. 8</t>
  </si>
  <si>
    <t>Tavola n. 5</t>
  </si>
  <si>
    <t>Tavola n. 6</t>
  </si>
  <si>
    <t>Tavola n. 7</t>
  </si>
  <si>
    <t>LEGENDA PER LE TAVOLE 5 e 6</t>
  </si>
  <si>
    <t>Tavola n. 9</t>
  </si>
  <si>
    <t>Tavola n. 10</t>
  </si>
  <si>
    <t>Tavola n. 11</t>
  </si>
  <si>
    <t>Tavola n. 12</t>
  </si>
  <si>
    <t>Tavola n. 13</t>
  </si>
  <si>
    <t>Tavola n. 14</t>
  </si>
  <si>
    <t>Segue:  Tavola n. 14</t>
  </si>
  <si>
    <t>Tavola n. 15</t>
  </si>
  <si>
    <t>Segue:  Tavola n. 10</t>
  </si>
  <si>
    <t>ALLEGATO</t>
  </si>
  <si>
    <t>TAVOLE STATISTICHE</t>
  </si>
  <si>
    <t>Statistica relativa alla raccolta premi a tutto il quarto trimestre 2014</t>
  </si>
  <si>
    <t>Servizio Studi e Gestione dati
Divisione Studi e Statistiche</t>
  </si>
  <si>
    <t>Premi lordi contabilizzati a tutto il quarto trimestre 2014 dalle Imprese di assicurazione nazionali e dalle Rappresentanze per l’Italia delle imprese di assicurazione estere</t>
  </si>
  <si>
    <t xml:space="preserve">Premi lordi contabilizzati a tutto il quarto trimestre 2014 dalle Imprese di assicurazione nazionali e dalle Rappresentanze per l’Italia delle imprese di assicurazione extra S.E.E. </t>
  </si>
  <si>
    <t>TAVOLE STATISTICHE
DALLA N. 1 ALLA N. 7</t>
  </si>
  <si>
    <t>TAVOLE STATISTICHE
DALLA N. 8 ALLA N. 11</t>
  </si>
  <si>
    <t>TAVOLE STATISTICHE
DALLA N. 12 ALLA N. 15</t>
  </si>
  <si>
    <t xml:space="preserve">Premi lordi contabilizzati a tutto il quarto trimestre 2014 dalle Rappresentanze per l’Italia delle imprese di assicurazione S.E.E. </t>
  </si>
  <si>
    <t xml:space="preserve">Premi lordi contabilizzati a tutto il quarto trimestre 2014 dalle Imprese di assicurazione nazionali e dalle Rappresentanze per l’Italia delle imprese di assicurazione extra S.E.E. e S.E.E. </t>
  </si>
  <si>
    <t xml:space="preserve">Nuove teste assicurate su convenzioni in corso al 1° gennaio per polizze collettive </t>
  </si>
  <si>
    <t>FONDI PENSIONI APERTI
GESTITI DA IMPRESE DI ASSICURAZIONI NAZIONALI E RAPPRESENTANZE EXTRA S.E.E.
Situazione a tutto il IV trimestre 2014</t>
  </si>
  <si>
    <t>FONDI PENSIONE NEGOZIALI - GESTIONI CON GARANZIA
GESTITI DA IMPRESE DI ASSICURAZIONI NAZIONALI E RAPPRESENTANZE EXTRA S.E.E.
Situazione a tutto il IV trimestre 2014</t>
  </si>
  <si>
    <t>FONDI PENSIONI NEGOZIALI -
GESTIONI SENZA GARANZIA
GESTITI DA IMPRESE DI ASSICURAZIONI NAZIONALI E RAPPRESENTANZE EXTRA S.E.E.</t>
  </si>
  <si>
    <r>
      <t xml:space="preserve">Al fine di consentire la classificazione degli investimenti operati, sono state previste nei prospetti di rilevazione </t>
    </r>
    <r>
      <rPr>
        <b/>
        <sz val="11"/>
        <color theme="1"/>
        <rFont val="Calibri"/>
        <family val="2"/>
        <scheme val="minor"/>
      </rPr>
      <t>cinque principali tipologie di linea di investimento</t>
    </r>
    <r>
      <rPr>
        <sz val="11"/>
        <color theme="1"/>
        <rFont val="Calibri"/>
        <family val="2"/>
        <scheme val="minor"/>
      </rPr>
      <t xml:space="preserve"> caratterizzate dal diverso profilo di rischiosità, nella quale ripartire gli attivi gestiti.</t>
    </r>
  </si>
  <si>
    <t>TOTALE RAPPR. DI IMPRESE S.E.E. (b)</t>
  </si>
  <si>
    <t xml:space="preserve">(b) Premi raccolti in Italia da rappresentanze di imprese dello Spazio Economico Europeo (il cui controllo è esercitato dalle Autorità di Vigilanza dei Paesi di origine) che hanno partecipato alla rilevazione. </t>
  </si>
  <si>
    <t>(*) Variazioni a perimetro di imprese omogeneo</t>
  </si>
  <si>
    <t>ALLEGATO 1</t>
  </si>
  <si>
    <t>ALLEGATO 2</t>
  </si>
  <si>
    <t>(Hanno partecipato volontariamente alla rilevazione 84 rappresentanze S.E.E. su un totale di 91 ammesse ad operare in Italia)</t>
  </si>
  <si>
    <t>ALLEGATO 3</t>
  </si>
  <si>
    <t>* Variazioni a perimetro di imprese omogeneo. (Nel calcolo delle variazioni a perimetro di imprese omogeneo sono considerate le sole imprese che hanno partecipato alla rilevazione sia nel 2013 che nel 2014).</t>
  </si>
  <si>
    <t>(Somma Allegati 1 e 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</si>
</sst>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 \ \ \ \ "/>
    <numFmt numFmtId="165" formatCode="0.00\ \ \ \ \ \ "/>
    <numFmt numFmtId="166" formatCode="#,##0\ \ "/>
    <numFmt numFmtId="167" formatCode="0.00\ \ \ \ "/>
    <numFmt numFmtId="168" formatCode="0.00\ \ \ \ \ \ \ \ \ \ \ \ "/>
    <numFmt numFmtId="169" formatCode="0.00\ "/>
    <numFmt numFmtId="170" formatCode="0.0%"/>
    <numFmt numFmtId="171" formatCode="&quot;L.&quot;\ #,##0;[Red]\-&quot;L.&quot;\ #,##0"/>
  </numFmts>
  <fonts count="49" x14ac:knownFonts="1">
    <font>
      <sz val="11"/>
      <color theme="1"/>
      <name val="Calibri"/>
      <family val="2"/>
      <scheme val="minor"/>
    </font>
    <font>
      <sz val="10"/>
      <name val="MS Sans Serif"/>
      <family val="2"/>
    </font>
    <font>
      <sz val="8"/>
      <name val="Times New Roman"/>
      <family val="1"/>
    </font>
    <font>
      <sz val="9"/>
      <name val="Arial"/>
      <family val="2"/>
    </font>
    <font>
      <b/>
      <sz val="9"/>
      <name val="Arial"/>
      <family val="2"/>
    </font>
    <font>
      <sz val="8"/>
      <name val="Arial"/>
      <family val="2"/>
    </font>
    <font>
      <sz val="10"/>
      <name val="Arial"/>
      <family val="2"/>
    </font>
    <font>
      <sz val="8.5"/>
      <name val="Arial"/>
      <family val="2"/>
    </font>
    <font>
      <b/>
      <sz val="8.5"/>
      <name val="Arial"/>
      <family val="2"/>
    </font>
    <font>
      <i/>
      <sz val="8.5"/>
      <name val="Arial"/>
      <family val="2"/>
    </font>
    <font>
      <sz val="7.5"/>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b/>
      <sz val="9"/>
      <color theme="0"/>
      <name val="Arial"/>
      <family val="2"/>
    </font>
    <font>
      <b/>
      <sz val="8.5"/>
      <color theme="0"/>
      <name val="Arial"/>
      <family val="2"/>
    </font>
    <font>
      <sz val="8.5"/>
      <color theme="1"/>
      <name val="Arial"/>
      <family val="2"/>
    </font>
    <font>
      <b/>
      <sz val="8.5"/>
      <color theme="1"/>
      <name val="Arial"/>
      <family val="2"/>
    </font>
    <font>
      <sz val="8.5"/>
      <color theme="0"/>
      <name val="Arial"/>
      <family val="2"/>
    </font>
    <font>
      <sz val="8.5"/>
      <color indexed="8"/>
      <name val="Arial"/>
      <family val="2"/>
    </font>
    <font>
      <b/>
      <sz val="8.5"/>
      <color indexed="8"/>
      <name val="Arial"/>
      <family val="2"/>
    </font>
    <font>
      <sz val="9"/>
      <color theme="1"/>
      <name val="Arial"/>
      <family val="2"/>
    </font>
    <font>
      <b/>
      <sz val="9"/>
      <color theme="1"/>
      <name val="Arial"/>
      <family val="2"/>
    </font>
    <font>
      <sz val="9"/>
      <color indexed="8"/>
      <name val="Arial"/>
      <family val="2"/>
    </font>
    <font>
      <b/>
      <sz val="9"/>
      <color indexed="8"/>
      <name val="Arial"/>
      <family val="2"/>
    </font>
    <font>
      <b/>
      <sz val="12"/>
      <color theme="1"/>
      <name val="Arial"/>
      <family val="2"/>
    </font>
    <font>
      <b/>
      <sz val="10"/>
      <color theme="1"/>
      <name val="Arial"/>
      <family val="2"/>
    </font>
    <font>
      <u/>
      <sz val="10"/>
      <color indexed="12"/>
      <name val="Arial"/>
      <family val="2"/>
    </font>
    <font>
      <b/>
      <sz val="16"/>
      <color rgb="FF365F91"/>
      <name val="Arial"/>
      <family val="2"/>
    </font>
    <font>
      <sz val="16"/>
      <color rgb="FF365F91"/>
      <name val="Arial"/>
      <family val="2"/>
    </font>
    <font>
      <b/>
      <i/>
      <sz val="12"/>
      <color rgb="FF365F91"/>
      <name val="Arial"/>
      <family val="2"/>
    </font>
    <font>
      <i/>
      <sz val="10"/>
      <color rgb="FF365F91"/>
      <name val="Arial"/>
      <family val="2"/>
    </font>
    <font>
      <b/>
      <sz val="12"/>
      <color rgb="FF365F91"/>
      <name val="Arial"/>
      <family val="2"/>
    </font>
    <font>
      <b/>
      <i/>
      <sz val="10"/>
      <color rgb="FF365F91"/>
      <name val="Arial"/>
      <family val="2"/>
    </font>
  </fonts>
  <fills count="3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theme="5" tint="-0.24994659260841701"/>
      </right>
      <top style="thin">
        <color indexed="64"/>
      </top>
      <bottom style="thin">
        <color indexed="64"/>
      </bottom>
      <diagonal/>
    </border>
    <border>
      <left style="thin">
        <color theme="5" tint="-0.24994659260841701"/>
      </left>
      <right/>
      <top style="thin">
        <color indexed="64"/>
      </top>
      <bottom style="thin">
        <color indexed="64"/>
      </bottom>
      <diagonal/>
    </border>
    <border>
      <left style="thin">
        <color indexed="64"/>
      </left>
      <right/>
      <top style="thin">
        <color theme="5" tint="-0.24994659260841701"/>
      </top>
      <bottom/>
      <diagonal/>
    </border>
    <border>
      <left/>
      <right/>
      <top style="thin">
        <color theme="5" tint="-0.24994659260841701"/>
      </top>
      <bottom/>
      <diagonal/>
    </border>
    <border>
      <left style="thin">
        <color theme="5" tint="-0.24994659260841701"/>
      </left>
      <right/>
      <top/>
      <bottom/>
      <diagonal/>
    </border>
    <border>
      <left/>
      <right style="thin">
        <color theme="5" tint="-0.24994659260841701"/>
      </right>
      <top/>
      <bottom/>
      <diagonal/>
    </border>
    <border>
      <left style="thin">
        <color theme="5" tint="-0.24994659260841701"/>
      </left>
      <right/>
      <top style="thin">
        <color theme="5" tint="-0.24994659260841701"/>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51">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16" applyNumberFormat="0" applyAlignment="0" applyProtection="0"/>
    <xf numFmtId="0" fontId="15" fillId="0" borderId="17" applyNumberFormat="0" applyFill="0" applyAlignment="0" applyProtection="0"/>
    <xf numFmtId="0" fontId="16" fillId="23" borderId="18" applyNumberFormat="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7" fillId="30" borderId="16" applyNumberFormat="0" applyAlignment="0" applyProtection="0"/>
    <xf numFmtId="0" fontId="18" fillId="31" borderId="0" applyNumberFormat="0" applyBorder="0" applyAlignment="0" applyProtection="0"/>
    <xf numFmtId="0" fontId="12" fillId="0" borderId="0"/>
    <xf numFmtId="0" fontId="1" fillId="0" borderId="0"/>
    <xf numFmtId="0" fontId="1" fillId="0" borderId="0"/>
    <xf numFmtId="0" fontId="1" fillId="0" borderId="0"/>
    <xf numFmtId="0" fontId="12" fillId="32" borderId="19" applyNumberFormat="0" applyFont="0" applyAlignment="0" applyProtection="0"/>
    <xf numFmtId="0" fontId="19" fillId="22"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xf numFmtId="0" fontId="6" fillId="0" borderId="0"/>
    <xf numFmtId="0" fontId="42" fillId="0" borderId="0" applyNumberFormat="0" applyFill="0" applyBorder="0" applyAlignment="0" applyProtection="0">
      <alignment vertical="top"/>
      <protection locked="0"/>
    </xf>
    <xf numFmtId="38" fontId="1" fillId="0" borderId="0" applyFont="0" applyFill="0" applyBorder="0" applyAlignment="0" applyProtection="0"/>
    <xf numFmtId="171" fontId="1" fillId="0" borderId="0" applyFont="0" applyFill="0" applyBorder="0" applyAlignment="0" applyProtection="0"/>
  </cellStyleXfs>
  <cellXfs count="521">
    <xf numFmtId="0" fontId="0" fillId="0" borderId="0" xfId="0"/>
    <xf numFmtId="0" fontId="3" fillId="0" borderId="0" xfId="33" applyFont="1"/>
    <xf numFmtId="0" fontId="3" fillId="0" borderId="0" xfId="33" applyFont="1" applyBorder="1"/>
    <xf numFmtId="0" fontId="3" fillId="0" borderId="0" xfId="33" applyFont="1" applyAlignment="1">
      <alignment horizontal="right"/>
    </xf>
    <xf numFmtId="0" fontId="29" fillId="35" borderId="0" xfId="33" applyFont="1" applyFill="1" applyAlignment="1">
      <alignment horizontal="centerContinuous"/>
    </xf>
    <xf numFmtId="0" fontId="29" fillId="35" borderId="0" xfId="33" applyFont="1" applyFill="1" applyBorder="1" applyAlignment="1">
      <alignment horizontal="centerContinuous"/>
    </xf>
    <xf numFmtId="0" fontId="3" fillId="0" borderId="0" xfId="33" applyFont="1" applyAlignment="1"/>
    <xf numFmtId="0" fontId="3" fillId="0" borderId="0" xfId="33" applyFont="1" applyBorder="1" applyAlignment="1"/>
    <xf numFmtId="0" fontId="4" fillId="0" borderId="0" xfId="33" applyFont="1" applyAlignment="1">
      <alignment horizontal="right"/>
    </xf>
    <xf numFmtId="0" fontId="3" fillId="0" borderId="0" xfId="33" applyFont="1" applyAlignment="1">
      <alignment horizontal="centerContinuous"/>
    </xf>
    <xf numFmtId="0" fontId="3" fillId="0" borderId="0" xfId="33" applyFont="1" applyBorder="1" applyAlignment="1">
      <alignment horizontal="centerContinuous"/>
    </xf>
    <xf numFmtId="0" fontId="3" fillId="0" borderId="1" xfId="33" applyFont="1" applyBorder="1" applyAlignment="1">
      <alignment horizontal="center" vertical="center" wrapText="1"/>
    </xf>
    <xf numFmtId="0" fontId="3" fillId="0" borderId="1" xfId="33" applyFont="1" applyBorder="1" applyAlignment="1">
      <alignment vertical="center" wrapText="1"/>
    </xf>
    <xf numFmtId="0" fontId="3" fillId="0" borderId="2" xfId="33" applyFont="1" applyBorder="1" applyAlignment="1">
      <alignment horizontal="center" vertical="center" wrapText="1"/>
    </xf>
    <xf numFmtId="0" fontId="3" fillId="0" borderId="2" xfId="33" applyFont="1" applyBorder="1" applyAlignment="1">
      <alignment horizontal="center" vertical="top" wrapText="1"/>
    </xf>
    <xf numFmtId="0" fontId="3" fillId="0" borderId="3" xfId="33" applyFont="1" applyBorder="1" applyAlignment="1">
      <alignment horizontal="center" vertical="center"/>
    </xf>
    <xf numFmtId="0" fontId="3" fillId="0" borderId="4" xfId="33" applyFont="1" applyBorder="1" applyAlignment="1">
      <alignment horizontal="center" vertical="center"/>
    </xf>
    <xf numFmtId="0" fontId="3" fillId="0" borderId="5" xfId="33" applyFont="1" applyBorder="1" applyAlignment="1">
      <alignment horizontal="center" vertical="center"/>
    </xf>
    <xf numFmtId="0" fontId="3" fillId="0" borderId="6" xfId="33" applyFont="1" applyBorder="1" applyAlignment="1">
      <alignment horizontal="center" vertical="top" wrapText="1"/>
    </xf>
    <xf numFmtId="0" fontId="3" fillId="0" borderId="7" xfId="33" applyFont="1" applyBorder="1" applyAlignment="1">
      <alignment horizontal="center"/>
    </xf>
    <xf numFmtId="0" fontId="3" fillId="0" borderId="8" xfId="33" applyFont="1" applyBorder="1" applyAlignment="1">
      <alignment horizontal="right"/>
    </xf>
    <xf numFmtId="0" fontId="3" fillId="0" borderId="9" xfId="33" applyFont="1" applyBorder="1" applyAlignment="1">
      <alignment horizontal="right"/>
    </xf>
    <xf numFmtId="0" fontId="3" fillId="0" borderId="1" xfId="33" applyFont="1" applyBorder="1"/>
    <xf numFmtId="0" fontId="3" fillId="0" borderId="10" xfId="33" quotePrefix="1" applyFont="1" applyBorder="1" applyAlignment="1">
      <alignment horizontal="center"/>
    </xf>
    <xf numFmtId="0" fontId="3" fillId="0" borderId="11" xfId="33" applyFont="1" applyBorder="1"/>
    <xf numFmtId="164" fontId="3" fillId="0" borderId="2" xfId="33" applyNumberFormat="1" applyFont="1" applyBorder="1"/>
    <xf numFmtId="165" fontId="3" fillId="0" borderId="2" xfId="33" applyNumberFormat="1" applyFont="1" applyBorder="1"/>
    <xf numFmtId="0" fontId="3" fillId="0" borderId="10" xfId="33" applyFont="1" applyBorder="1" applyAlignment="1">
      <alignment horizontal="center"/>
    </xf>
    <xf numFmtId="0" fontId="3" fillId="0" borderId="0" xfId="33" applyFont="1" applyBorder="1" applyAlignment="1">
      <alignment horizontal="left"/>
    </xf>
    <xf numFmtId="0" fontId="3" fillId="0" borderId="11" xfId="33" applyFont="1" applyBorder="1" applyAlignment="1"/>
    <xf numFmtId="0" fontId="3" fillId="0" borderId="3" xfId="33" applyFont="1" applyBorder="1" applyAlignment="1">
      <alignment horizontal="center"/>
    </xf>
    <xf numFmtId="0" fontId="3" fillId="0" borderId="4" xfId="33" applyFont="1" applyBorder="1"/>
    <xf numFmtId="0" fontId="3" fillId="0" borderId="5" xfId="33" applyFont="1" applyBorder="1"/>
    <xf numFmtId="166" fontId="3" fillId="0" borderId="6" xfId="33" applyNumberFormat="1" applyFont="1" applyBorder="1"/>
    <xf numFmtId="167" fontId="3" fillId="0" borderId="6" xfId="33" applyNumberFormat="1" applyFont="1" applyBorder="1"/>
    <xf numFmtId="0" fontId="4" fillId="0" borderId="7" xfId="33" applyFont="1" applyBorder="1" applyAlignment="1">
      <alignment horizontal="center"/>
    </xf>
    <xf numFmtId="0" fontId="4" fillId="0" borderId="8" xfId="33" applyFont="1" applyBorder="1"/>
    <xf numFmtId="0" fontId="4" fillId="0" borderId="9" xfId="33" applyFont="1" applyBorder="1"/>
    <xf numFmtId="166" fontId="4" fillId="0" borderId="1" xfId="33" applyNumberFormat="1" applyFont="1" applyBorder="1"/>
    <xf numFmtId="167" fontId="4" fillId="0" borderId="1" xfId="33" applyNumberFormat="1" applyFont="1" applyBorder="1"/>
    <xf numFmtId="0" fontId="4" fillId="0" borderId="0" xfId="33" applyFont="1"/>
    <xf numFmtId="0" fontId="4" fillId="0" borderId="3" xfId="33" applyFont="1" applyBorder="1" applyAlignment="1">
      <alignment horizontal="center" vertical="top"/>
    </xf>
    <xf numFmtId="0" fontId="4" fillId="0" borderId="4" xfId="33" applyFont="1" applyBorder="1" applyAlignment="1">
      <alignment vertical="top"/>
    </xf>
    <xf numFmtId="0" fontId="4" fillId="0" borderId="5" xfId="33" applyFont="1" applyBorder="1" applyAlignment="1">
      <alignment vertical="top"/>
    </xf>
    <xf numFmtId="164" fontId="4" fillId="0" borderId="6" xfId="33" applyNumberFormat="1" applyFont="1" applyBorder="1" applyAlignment="1">
      <alignment vertical="top"/>
    </xf>
    <xf numFmtId="165" fontId="4" fillId="0" borderId="6" xfId="33" applyNumberFormat="1" applyFont="1" applyBorder="1" applyAlignment="1">
      <alignment vertical="top"/>
    </xf>
    <xf numFmtId="166" fontId="4" fillId="0" borderId="0" xfId="33" applyNumberFormat="1" applyFont="1" applyBorder="1"/>
    <xf numFmtId="0" fontId="3" fillId="0" borderId="0" xfId="33" applyFont="1" applyBorder="1" applyAlignment="1">
      <alignment horizontal="center"/>
    </xf>
    <xf numFmtId="166" fontId="3" fillId="0" borderId="0" xfId="33" applyNumberFormat="1" applyFont="1" applyBorder="1"/>
    <xf numFmtId="4" fontId="3" fillId="0" borderId="0" xfId="33" applyNumberFormat="1" applyFont="1" applyBorder="1"/>
    <xf numFmtId="0" fontId="5" fillId="0" borderId="0" xfId="33" applyFont="1" applyAlignment="1">
      <alignment wrapText="1"/>
    </xf>
    <xf numFmtId="0" fontId="5" fillId="0" borderId="0" xfId="33" applyFont="1" applyAlignment="1">
      <alignment horizontal="left" wrapText="1"/>
    </xf>
    <xf numFmtId="0" fontId="3" fillId="0" borderId="0" xfId="33" applyFont="1" applyAlignment="1">
      <alignment horizontal="left"/>
    </xf>
    <xf numFmtId="0" fontId="29" fillId="0" borderId="0" xfId="33" applyFont="1" applyFill="1" applyAlignment="1">
      <alignment horizontal="center" wrapText="1"/>
    </xf>
    <xf numFmtId="0" fontId="3" fillId="0" borderId="7" xfId="33" applyFont="1" applyBorder="1"/>
    <xf numFmtId="0" fontId="3" fillId="0" borderId="8" xfId="33" applyFont="1" applyBorder="1"/>
    <xf numFmtId="0" fontId="3" fillId="0" borderId="9" xfId="33" applyFont="1" applyBorder="1"/>
    <xf numFmtId="0" fontId="3" fillId="0" borderId="1" xfId="33" applyFont="1" applyBorder="1" applyAlignment="1">
      <alignment horizontal="center"/>
    </xf>
    <xf numFmtId="0" fontId="3" fillId="0" borderId="10" xfId="33" applyFont="1" applyBorder="1"/>
    <xf numFmtId="0" fontId="3" fillId="0" borderId="11" xfId="33" applyFont="1" applyBorder="1" applyAlignment="1">
      <alignment horizontal="center"/>
    </xf>
    <xf numFmtId="0" fontId="3" fillId="0" borderId="2" xfId="33" applyFont="1" applyBorder="1" applyAlignment="1">
      <alignment horizontal="center"/>
    </xf>
    <xf numFmtId="0" fontId="3" fillId="0" borderId="3" xfId="33" applyFont="1" applyBorder="1"/>
    <xf numFmtId="0" fontId="3" fillId="0" borderId="6" xfId="33" applyFont="1" applyBorder="1" applyAlignment="1">
      <alignment horizontal="center"/>
    </xf>
    <xf numFmtId="168" fontId="3" fillId="0" borderId="2" xfId="33" applyNumberFormat="1" applyFont="1" applyBorder="1"/>
    <xf numFmtId="168" fontId="3" fillId="0" borderId="0" xfId="33" applyNumberFormat="1" applyFont="1" applyBorder="1"/>
    <xf numFmtId="167" fontId="3" fillId="0" borderId="0" xfId="33" applyNumberFormat="1" applyFont="1" applyBorder="1"/>
    <xf numFmtId="0" fontId="5" fillId="0" borderId="0" xfId="33" applyFont="1"/>
    <xf numFmtId="0" fontId="5" fillId="0" borderId="0" xfId="33" applyFont="1" applyBorder="1"/>
    <xf numFmtId="0" fontId="6" fillId="0" borderId="0" xfId="33" applyFont="1"/>
    <xf numFmtId="0" fontId="7" fillId="0" borderId="0" xfId="33" applyFont="1"/>
    <xf numFmtId="0" fontId="7" fillId="0" borderId="0" xfId="33" applyFont="1" applyBorder="1"/>
    <xf numFmtId="0" fontId="7" fillId="0" borderId="0" xfId="33" applyFont="1" applyAlignment="1">
      <alignment horizontal="right"/>
    </xf>
    <xf numFmtId="0" fontId="30" fillId="35" borderId="0" xfId="33" applyFont="1" applyFill="1" applyAlignment="1">
      <alignment horizontal="centerContinuous"/>
    </xf>
    <xf numFmtId="0" fontId="30" fillId="35" borderId="0" xfId="33" applyFont="1" applyFill="1" applyBorder="1" applyAlignment="1">
      <alignment horizontal="centerContinuous"/>
    </xf>
    <xf numFmtId="0" fontId="7" fillId="0" borderId="0" xfId="33" applyFont="1" applyAlignment="1"/>
    <xf numFmtId="0" fontId="8" fillId="0" borderId="0" xfId="33" applyFont="1" applyAlignment="1">
      <alignment horizontal="right"/>
    </xf>
    <xf numFmtId="0" fontId="8" fillId="0" borderId="0" xfId="33" applyFont="1"/>
    <xf numFmtId="0" fontId="7" fillId="0" borderId="12" xfId="33" applyFont="1" applyBorder="1" applyAlignment="1">
      <alignment horizontal="centerContinuous"/>
    </xf>
    <xf numFmtId="0" fontId="7" fillId="0" borderId="25" xfId="33" applyFont="1" applyBorder="1" applyAlignment="1">
      <alignment horizontal="centerContinuous"/>
    </xf>
    <xf numFmtId="0" fontId="7" fillId="0" borderId="26" xfId="33" applyFont="1" applyBorder="1" applyAlignment="1">
      <alignment horizontal="centerContinuous"/>
    </xf>
    <xf numFmtId="0" fontId="7" fillId="0" borderId="13" xfId="33" applyFont="1" applyBorder="1" applyAlignment="1">
      <alignment horizontal="centerContinuous"/>
    </xf>
    <xf numFmtId="0" fontId="8" fillId="0" borderId="14" xfId="33" applyFont="1" applyBorder="1" applyAlignment="1">
      <alignment horizontal="centerContinuous"/>
    </xf>
    <xf numFmtId="0" fontId="7" fillId="0" borderId="1" xfId="33" applyFont="1" applyBorder="1" applyAlignment="1">
      <alignment horizontal="center"/>
    </xf>
    <xf numFmtId="0" fontId="8" fillId="0" borderId="1" xfId="33" applyFont="1" applyBorder="1" applyAlignment="1">
      <alignment horizontal="center"/>
    </xf>
    <xf numFmtId="0" fontId="7" fillId="0" borderId="6" xfId="33" applyFont="1" applyBorder="1" applyAlignment="1">
      <alignment horizontal="center"/>
    </xf>
    <xf numFmtId="0" fontId="8" fillId="0" borderId="6" xfId="33" applyFont="1" applyBorder="1" applyAlignment="1">
      <alignment horizontal="center"/>
    </xf>
    <xf numFmtId="0" fontId="7" fillId="0" borderId="10" xfId="33" applyFont="1" applyBorder="1" applyAlignment="1">
      <alignment horizontal="center"/>
    </xf>
    <xf numFmtId="0" fontId="7" fillId="0" borderId="0" xfId="33" applyFont="1" applyBorder="1" applyAlignment="1"/>
    <xf numFmtId="0" fontId="7" fillId="0" borderId="1" xfId="33" applyFont="1" applyBorder="1"/>
    <xf numFmtId="0" fontId="8" fillId="0" borderId="1" xfId="33" applyFont="1" applyBorder="1"/>
    <xf numFmtId="0" fontId="7" fillId="0" borderId="10" xfId="33" quotePrefix="1" applyFont="1" applyBorder="1" applyAlignment="1">
      <alignment horizontal="center"/>
    </xf>
    <xf numFmtId="166" fontId="7" fillId="0" borderId="2" xfId="33" applyNumberFormat="1" applyFont="1" applyBorder="1"/>
    <xf numFmtId="166" fontId="8" fillId="0" borderId="2" xfId="33" applyNumberFormat="1" applyFont="1" applyBorder="1"/>
    <xf numFmtId="0" fontId="7" fillId="0" borderId="0" xfId="33" applyFont="1" applyBorder="1" applyAlignment="1">
      <alignment horizontal="left" indent="1"/>
    </xf>
    <xf numFmtId="0" fontId="7" fillId="0" borderId="0" xfId="33" applyFont="1" applyBorder="1" applyAlignment="1">
      <alignment horizontal="left" indent="4"/>
    </xf>
    <xf numFmtId="166" fontId="7" fillId="0" borderId="2" xfId="33" applyNumberFormat="1" applyFont="1" applyFill="1" applyBorder="1"/>
    <xf numFmtId="166" fontId="7" fillId="2" borderId="2" xfId="33" applyNumberFormat="1" applyFont="1" applyFill="1" applyBorder="1"/>
    <xf numFmtId="0" fontId="8" fillId="0" borderId="10" xfId="33" applyFont="1" applyBorder="1" applyAlignment="1">
      <alignment horizontal="center"/>
    </xf>
    <xf numFmtId="0" fontId="8" fillId="0" borderId="0" xfId="33" applyFont="1" applyBorder="1"/>
    <xf numFmtId="166" fontId="8" fillId="0" borderId="6" xfId="33" applyNumberFormat="1" applyFont="1" applyBorder="1"/>
    <xf numFmtId="166" fontId="8" fillId="0" borderId="6" xfId="33" applyNumberFormat="1" applyFont="1" applyFill="1" applyBorder="1"/>
    <xf numFmtId="0" fontId="7" fillId="36" borderId="12" xfId="33" applyFont="1" applyFill="1" applyBorder="1" applyAlignment="1">
      <alignment horizontal="center"/>
    </xf>
    <xf numFmtId="0" fontId="7" fillId="36" borderId="13" xfId="33" applyFont="1" applyFill="1" applyBorder="1"/>
    <xf numFmtId="0" fontId="7" fillId="36" borderId="14" xfId="33" applyFont="1" applyFill="1" applyBorder="1"/>
    <xf numFmtId="2" fontId="7" fillId="36" borderId="15" xfId="33" applyNumberFormat="1" applyFont="1" applyFill="1" applyBorder="1"/>
    <xf numFmtId="2" fontId="8" fillId="36" borderId="15" xfId="33" applyNumberFormat="1" applyFont="1" applyFill="1" applyBorder="1"/>
    <xf numFmtId="0" fontId="7" fillId="0" borderId="12" xfId="33" applyFont="1" applyBorder="1" applyAlignment="1">
      <alignment horizontal="center"/>
    </xf>
    <xf numFmtId="0" fontId="7" fillId="0" borderId="13" xfId="33" applyFont="1" applyBorder="1" applyAlignment="1">
      <alignment horizontal="right"/>
    </xf>
    <xf numFmtId="0" fontId="8" fillId="0" borderId="14" xfId="33" applyFont="1" applyBorder="1" applyAlignment="1">
      <alignment horizontal="left"/>
    </xf>
    <xf numFmtId="166" fontId="7" fillId="0" borderId="15" xfId="33" applyNumberFormat="1" applyFont="1" applyBorder="1"/>
    <xf numFmtId="166" fontId="7" fillId="0" borderId="15" xfId="33" applyNumberFormat="1" applyFont="1" applyFill="1" applyBorder="1"/>
    <xf numFmtId="166" fontId="8" fillId="0" borderId="15" xfId="33" applyNumberFormat="1" applyFont="1" applyBorder="1"/>
    <xf numFmtId="0" fontId="7" fillId="0" borderId="0" xfId="33" applyFont="1" applyBorder="1" applyAlignment="1">
      <alignment horizontal="left"/>
    </xf>
    <xf numFmtId="0" fontId="7" fillId="0" borderId="0" xfId="33" applyFont="1" applyBorder="1" applyAlignment="1">
      <alignment horizontal="centerContinuous"/>
    </xf>
    <xf numFmtId="166" fontId="7" fillId="0" borderId="1" xfId="33" applyNumberFormat="1" applyFont="1" applyBorder="1"/>
    <xf numFmtId="166" fontId="7" fillId="0" borderId="1" xfId="33" applyNumberFormat="1" applyFont="1" applyFill="1" applyBorder="1"/>
    <xf numFmtId="166" fontId="8" fillId="0" borderId="1" xfId="33" applyNumberFormat="1" applyFont="1" applyBorder="1"/>
    <xf numFmtId="0" fontId="8" fillId="0" borderId="12" xfId="33" applyFont="1" applyBorder="1" applyAlignment="1">
      <alignment horizontal="center"/>
    </xf>
    <xf numFmtId="0" fontId="8" fillId="0" borderId="13" xfId="33" applyFont="1" applyBorder="1" applyAlignment="1">
      <alignment horizontal="right"/>
    </xf>
    <xf numFmtId="166" fontId="8" fillId="0" borderId="15" xfId="33" applyNumberFormat="1" applyFont="1" applyFill="1" applyBorder="1"/>
    <xf numFmtId="0" fontId="7" fillId="36" borderId="13" xfId="33" applyFont="1" applyFill="1" applyBorder="1" applyAlignment="1">
      <alignment horizontal="right"/>
    </xf>
    <xf numFmtId="0" fontId="7" fillId="0" borderId="14" xfId="33" applyFont="1" applyBorder="1" applyAlignment="1">
      <alignment horizontal="centerContinuous"/>
    </xf>
    <xf numFmtId="0" fontId="7" fillId="0" borderId="9" xfId="33" applyFont="1" applyBorder="1" applyAlignment="1">
      <alignment horizontal="center"/>
    </xf>
    <xf numFmtId="0" fontId="7" fillId="0" borderId="5" xfId="33" applyFont="1" applyBorder="1" applyAlignment="1">
      <alignment horizontal="center"/>
    </xf>
    <xf numFmtId="0" fontId="7" fillId="0" borderId="7" xfId="33" applyFont="1" applyBorder="1" applyAlignment="1">
      <alignment horizontal="center"/>
    </xf>
    <xf numFmtId="0" fontId="7" fillId="0" borderId="8" xfId="33" applyFont="1" applyBorder="1" applyAlignment="1"/>
    <xf numFmtId="0" fontId="7" fillId="0" borderId="9" xfId="33" applyFont="1" applyBorder="1" applyAlignment="1"/>
    <xf numFmtId="166" fontId="7" fillId="0" borderId="1" xfId="33" applyNumberFormat="1" applyFont="1" applyBorder="1" applyAlignment="1"/>
    <xf numFmtId="166" fontId="8" fillId="0" borderId="1" xfId="33" applyNumberFormat="1" applyFont="1" applyBorder="1" applyAlignment="1"/>
    <xf numFmtId="0" fontId="7" fillId="0" borderId="11" xfId="33" applyFont="1" applyBorder="1" applyAlignment="1"/>
    <xf numFmtId="166" fontId="8" fillId="0" borderId="2" xfId="33" applyNumberFormat="1" applyFont="1" applyBorder="1" applyAlignment="1"/>
    <xf numFmtId="0" fontId="7" fillId="0" borderId="0" xfId="33" applyFont="1" applyBorder="1" applyAlignment="1">
      <alignment horizontal="left" indent="2"/>
    </xf>
    <xf numFmtId="0" fontId="7" fillId="0" borderId="11" xfId="33" applyFont="1" applyBorder="1"/>
    <xf numFmtId="166" fontId="7" fillId="3" borderId="2" xfId="33" applyNumberFormat="1" applyFont="1" applyFill="1" applyBorder="1"/>
    <xf numFmtId="0" fontId="8" fillId="0" borderId="3" xfId="33" applyFont="1" applyBorder="1" applyAlignment="1">
      <alignment horizontal="center"/>
    </xf>
    <xf numFmtId="0" fontId="8" fillId="0" borderId="4" xfId="33" applyFont="1" applyBorder="1"/>
    <xf numFmtId="0" fontId="8" fillId="0" borderId="5" xfId="33" applyFont="1" applyBorder="1"/>
    <xf numFmtId="166" fontId="8" fillId="0" borderId="6" xfId="33" applyNumberFormat="1" applyFont="1" applyBorder="1" applyAlignment="1"/>
    <xf numFmtId="2" fontId="8" fillId="36" borderId="15" xfId="33" applyNumberFormat="1" applyFont="1" applyFill="1" applyBorder="1" applyAlignment="1"/>
    <xf numFmtId="0" fontId="7" fillId="0" borderId="13" xfId="33" applyFont="1" applyBorder="1"/>
    <xf numFmtId="0" fontId="8" fillId="0" borderId="14" xfId="33" applyFont="1" applyBorder="1"/>
    <xf numFmtId="166" fontId="7" fillId="0" borderId="15" xfId="33" applyNumberFormat="1" applyFont="1" applyBorder="1" applyAlignment="1"/>
    <xf numFmtId="166" fontId="8" fillId="0" borderId="15" xfId="33" applyNumberFormat="1" applyFont="1" applyBorder="1" applyAlignment="1"/>
    <xf numFmtId="0" fontId="7" fillId="0" borderId="27" xfId="33" applyFont="1" applyBorder="1" applyAlignment="1">
      <alignment horizontal="left" indent="1"/>
    </xf>
    <xf numFmtId="0" fontId="7" fillId="0" borderId="28" xfId="33" applyFont="1" applyBorder="1" applyAlignment="1">
      <alignment horizontal="center"/>
    </xf>
    <xf numFmtId="0" fontId="7" fillId="0" borderId="0" xfId="33" applyFont="1" applyBorder="1" applyAlignment="1">
      <alignment horizontal="right"/>
    </xf>
    <xf numFmtId="166" fontId="7" fillId="0" borderId="6" xfId="33" applyNumberFormat="1" applyFont="1" applyBorder="1"/>
    <xf numFmtId="0" fontId="8" fillId="0" borderId="8" xfId="33" applyFont="1" applyBorder="1"/>
    <xf numFmtId="0" fontId="7" fillId="0" borderId="9" xfId="33" applyFont="1" applyBorder="1"/>
    <xf numFmtId="0" fontId="8" fillId="0" borderId="4" xfId="33" applyFont="1" applyBorder="1" applyAlignment="1">
      <alignment vertical="top"/>
    </xf>
    <xf numFmtId="0" fontId="8" fillId="0" borderId="5" xfId="33" applyFont="1" applyBorder="1" applyAlignment="1">
      <alignment vertical="top"/>
    </xf>
    <xf numFmtId="166" fontId="8" fillId="0" borderId="6" xfId="33" applyNumberFormat="1" applyFont="1" applyBorder="1" applyAlignment="1">
      <alignment vertical="top"/>
    </xf>
    <xf numFmtId="0" fontId="7" fillId="0" borderId="7" xfId="33" applyFont="1" applyBorder="1"/>
    <xf numFmtId="0" fontId="7" fillId="0" borderId="3" xfId="33" applyFont="1" applyBorder="1"/>
    <xf numFmtId="166" fontId="7" fillId="0" borderId="6" xfId="33" applyNumberFormat="1" applyFont="1" applyBorder="1" applyAlignment="1"/>
    <xf numFmtId="166" fontId="7" fillId="3" borderId="6" xfId="33" applyNumberFormat="1" applyFont="1" applyFill="1" applyBorder="1" applyAlignment="1"/>
    <xf numFmtId="0" fontId="7" fillId="0" borderId="12" xfId="33" applyFont="1" applyBorder="1"/>
    <xf numFmtId="0" fontId="7" fillId="0" borderId="13" xfId="33" applyFont="1" applyBorder="1" applyAlignment="1"/>
    <xf numFmtId="166" fontId="7" fillId="0" borderId="13" xfId="33" applyNumberFormat="1" applyFont="1" applyBorder="1"/>
    <xf numFmtId="166" fontId="7" fillId="0" borderId="14" xfId="33" applyNumberFormat="1" applyFont="1" applyBorder="1"/>
    <xf numFmtId="166" fontId="7" fillId="0" borderId="0" xfId="33" applyNumberFormat="1" applyFont="1"/>
    <xf numFmtId="166" fontId="7" fillId="0" borderId="0" xfId="33" applyNumberFormat="1" applyFont="1" applyBorder="1"/>
    <xf numFmtId="166" fontId="8" fillId="0" borderId="0" xfId="33" applyNumberFormat="1" applyFont="1" applyBorder="1"/>
    <xf numFmtId="0" fontId="7" fillId="0" borderId="7" xfId="33" applyFont="1" applyBorder="1" applyAlignment="1">
      <alignment horizontal="centerContinuous" vertical="center" wrapText="1"/>
    </xf>
    <xf numFmtId="0" fontId="7" fillId="0" borderId="9" xfId="33" applyFont="1" applyBorder="1" applyAlignment="1">
      <alignment horizontal="centerContinuous" vertical="center" wrapText="1"/>
    </xf>
    <xf numFmtId="0" fontId="7" fillId="0" borderId="10" xfId="33" applyFont="1" applyBorder="1" applyAlignment="1"/>
    <xf numFmtId="0" fontId="7" fillId="0" borderId="5" xfId="33" applyFont="1" applyBorder="1"/>
    <xf numFmtId="0" fontId="7" fillId="0" borderId="12" xfId="33" applyFont="1" applyBorder="1" applyAlignment="1">
      <alignment horizontal="center" vertical="center"/>
    </xf>
    <xf numFmtId="0" fontId="7" fillId="0" borderId="14" xfId="33" applyFont="1" applyBorder="1" applyAlignment="1">
      <alignment horizontal="center" vertical="center"/>
    </xf>
    <xf numFmtId="0" fontId="9" fillId="0" borderId="7" xfId="33" applyFont="1" applyFill="1" applyBorder="1" applyAlignment="1">
      <alignment horizontal="centerContinuous"/>
    </xf>
    <xf numFmtId="0" fontId="9" fillId="0" borderId="9" xfId="33" applyFont="1" applyFill="1" applyBorder="1" applyAlignment="1">
      <alignment horizontal="centerContinuous"/>
    </xf>
    <xf numFmtId="0" fontId="7" fillId="0" borderId="11" xfId="33" applyFont="1" applyFill="1" applyBorder="1" applyAlignment="1"/>
    <xf numFmtId="166" fontId="7" fillId="0" borderId="10" xfId="33" applyNumberFormat="1" applyFont="1" applyFill="1" applyBorder="1" applyAlignment="1"/>
    <xf numFmtId="169" fontId="7" fillId="0" borderId="11" xfId="33" applyNumberFormat="1" applyFont="1" applyFill="1" applyBorder="1" applyAlignment="1"/>
    <xf numFmtId="166" fontId="8" fillId="0" borderId="10" xfId="33" applyNumberFormat="1" applyFont="1" applyFill="1" applyBorder="1" applyAlignment="1"/>
    <xf numFmtId="0" fontId="10" fillId="0" borderId="11" xfId="33" applyFont="1" applyBorder="1" applyAlignment="1">
      <alignment horizontal="left"/>
    </xf>
    <xf numFmtId="166" fontId="7" fillId="0" borderId="11" xfId="33" applyNumberFormat="1" applyFont="1" applyFill="1" applyBorder="1" applyAlignment="1"/>
    <xf numFmtId="0" fontId="8" fillId="0" borderId="11" xfId="33" applyFont="1" applyFill="1" applyBorder="1" applyAlignment="1">
      <alignment horizontal="right"/>
    </xf>
    <xf numFmtId="169" fontId="8" fillId="0" borderId="11" xfId="33" applyNumberFormat="1" applyFont="1" applyFill="1" applyBorder="1" applyAlignment="1"/>
    <xf numFmtId="0" fontId="7" fillId="0" borderId="11" xfId="33" applyFont="1" applyBorder="1" applyAlignment="1">
      <alignment horizontal="left" indent="1"/>
    </xf>
    <xf numFmtId="166" fontId="7" fillId="0" borderId="10" xfId="33" applyNumberFormat="1" applyFont="1" applyBorder="1"/>
    <xf numFmtId="166" fontId="7" fillId="0" borderId="11" xfId="33" applyNumberFormat="1" applyFont="1" applyBorder="1"/>
    <xf numFmtId="166" fontId="8" fillId="0" borderId="10" xfId="33" applyNumberFormat="1" applyFont="1" applyBorder="1"/>
    <xf numFmtId="0" fontId="7" fillId="0" borderId="11" xfId="33" applyFont="1" applyFill="1" applyBorder="1" applyAlignment="1">
      <alignment horizontal="left" indent="1"/>
    </xf>
    <xf numFmtId="0" fontId="7" fillId="0" borderId="3" xfId="33" quotePrefix="1" applyFont="1" applyBorder="1" applyAlignment="1">
      <alignment horizontal="center"/>
    </xf>
    <xf numFmtId="0" fontId="7" fillId="0" borderId="5" xfId="33" applyFont="1" applyFill="1" applyBorder="1" applyAlignment="1">
      <alignment horizontal="left" indent="1"/>
    </xf>
    <xf numFmtId="166" fontId="7" fillId="0" borderId="3" xfId="33" applyNumberFormat="1" applyFont="1" applyFill="1" applyBorder="1" applyAlignment="1"/>
    <xf numFmtId="169" fontId="7" fillId="0" borderId="5" xfId="33" applyNumberFormat="1" applyFont="1" applyFill="1" applyBorder="1" applyAlignment="1"/>
    <xf numFmtId="166" fontId="8" fillId="0" borderId="3" xfId="33" applyNumberFormat="1" applyFont="1" applyFill="1" applyBorder="1" applyAlignment="1"/>
    <xf numFmtId="0" fontId="7" fillId="0" borderId="29" xfId="33" quotePrefix="1" applyFont="1" applyBorder="1" applyAlignment="1">
      <alignment horizontal="center"/>
    </xf>
    <xf numFmtId="0" fontId="7" fillId="0" borderId="0" xfId="33" applyFont="1" applyFill="1" applyBorder="1" applyAlignment="1"/>
    <xf numFmtId="166" fontId="7" fillId="0" borderId="29" xfId="33" applyNumberFormat="1" applyFont="1" applyFill="1" applyBorder="1" applyAlignment="1"/>
    <xf numFmtId="166" fontId="7" fillId="0" borderId="0" xfId="33" applyNumberFormat="1" applyFont="1" applyFill="1" applyBorder="1" applyAlignment="1"/>
    <xf numFmtId="166" fontId="7" fillId="0" borderId="30" xfId="33" applyNumberFormat="1" applyFont="1" applyFill="1" applyBorder="1" applyAlignment="1"/>
    <xf numFmtId="166" fontId="8" fillId="0" borderId="0" xfId="33" applyNumberFormat="1" applyFont="1" applyFill="1" applyBorder="1" applyAlignment="1"/>
    <xf numFmtId="169" fontId="7" fillId="0" borderId="30" xfId="33" applyNumberFormat="1" applyFont="1" applyFill="1" applyBorder="1" applyAlignment="1"/>
    <xf numFmtId="0" fontId="7" fillId="0" borderId="9" xfId="33" applyFont="1" applyFill="1" applyBorder="1" applyAlignment="1"/>
    <xf numFmtId="166" fontId="7" fillId="0" borderId="7" xfId="33" applyNumberFormat="1" applyFont="1" applyFill="1" applyBorder="1" applyAlignment="1"/>
    <xf numFmtId="166" fontId="7" fillId="0" borderId="9" xfId="33" applyNumberFormat="1" applyFont="1" applyFill="1" applyBorder="1" applyAlignment="1"/>
    <xf numFmtId="166" fontId="8" fillId="0" borderId="7" xfId="33" applyNumberFormat="1" applyFont="1" applyFill="1" applyBorder="1" applyAlignment="1"/>
    <xf numFmtId="169" fontId="7" fillId="0" borderId="9" xfId="33" applyNumberFormat="1" applyFont="1" applyFill="1" applyBorder="1" applyAlignment="1"/>
    <xf numFmtId="0" fontId="8" fillId="0" borderId="5" xfId="33" applyFont="1" applyFill="1" applyBorder="1" applyAlignment="1">
      <alignment horizontal="right"/>
    </xf>
    <xf numFmtId="169" fontId="8" fillId="0" borderId="5" xfId="33" applyNumberFormat="1" applyFont="1" applyFill="1" applyBorder="1" applyAlignment="1"/>
    <xf numFmtId="0" fontId="7" fillId="0" borderId="7" xfId="33" quotePrefix="1" applyFont="1" applyBorder="1" applyAlignment="1">
      <alignment horizontal="center"/>
    </xf>
    <xf numFmtId="0" fontId="8" fillId="0" borderId="9" xfId="33" applyFont="1" applyFill="1" applyBorder="1" applyAlignment="1"/>
    <xf numFmtId="0" fontId="8" fillId="0" borderId="5" xfId="33" applyFont="1" applyFill="1" applyBorder="1" applyAlignment="1">
      <alignment vertical="top"/>
    </xf>
    <xf numFmtId="166" fontId="8" fillId="0" borderId="3" xfId="33" applyNumberFormat="1" applyFont="1" applyFill="1" applyBorder="1" applyAlignment="1">
      <alignment vertical="top"/>
    </xf>
    <xf numFmtId="169" fontId="8" fillId="0" borderId="5" xfId="33" applyNumberFormat="1" applyFont="1" applyFill="1" applyBorder="1" applyAlignment="1">
      <alignment vertical="top"/>
    </xf>
    <xf numFmtId="0" fontId="7" fillId="36" borderId="12" xfId="33" quotePrefix="1" applyFont="1" applyFill="1" applyBorder="1" applyAlignment="1">
      <alignment horizontal="center"/>
    </xf>
    <xf numFmtId="2" fontId="7" fillId="36" borderId="12" xfId="33" applyNumberFormat="1" applyFont="1" applyFill="1" applyBorder="1" applyAlignment="1"/>
    <xf numFmtId="169" fontId="7" fillId="36" borderId="13" xfId="33" applyNumberFormat="1" applyFont="1" applyFill="1" applyBorder="1" applyAlignment="1">
      <alignment vertical="top"/>
    </xf>
    <xf numFmtId="2" fontId="8" fillId="36" borderId="12" xfId="33" applyNumberFormat="1" applyFont="1" applyFill="1" applyBorder="1" applyAlignment="1"/>
    <xf numFmtId="169" fontId="7" fillId="36" borderId="14" xfId="33" applyNumberFormat="1" applyFont="1" applyFill="1" applyBorder="1" applyAlignment="1">
      <alignment vertical="top"/>
    </xf>
    <xf numFmtId="0" fontId="7" fillId="0" borderId="0" xfId="33" quotePrefix="1" applyFont="1" applyBorder="1" applyAlignment="1">
      <alignment horizontal="center"/>
    </xf>
    <xf numFmtId="169" fontId="7" fillId="0" borderId="0" xfId="33" applyNumberFormat="1" applyFont="1" applyFill="1" applyBorder="1" applyAlignment="1"/>
    <xf numFmtId="0" fontId="8" fillId="0" borderId="0" xfId="33" applyFont="1" applyAlignment="1"/>
    <xf numFmtId="0" fontId="8" fillId="0" borderId="13" xfId="33" applyFont="1" applyBorder="1" applyAlignment="1">
      <alignment horizontal="centerContinuous"/>
    </xf>
    <xf numFmtId="0" fontId="5" fillId="0" borderId="6" xfId="33" applyFont="1" applyBorder="1" applyAlignment="1">
      <alignment horizontal="center"/>
    </xf>
    <xf numFmtId="166" fontId="8" fillId="0" borderId="2" xfId="33" applyNumberFormat="1" applyFont="1" applyFill="1" applyBorder="1"/>
    <xf numFmtId="0" fontId="8" fillId="0" borderId="12" xfId="33" applyFont="1" applyBorder="1" applyAlignment="1"/>
    <xf numFmtId="0" fontId="8" fillId="0" borderId="14" xfId="33" applyFont="1" applyBorder="1" applyAlignment="1"/>
    <xf numFmtId="0" fontId="8" fillId="0" borderId="31" xfId="33" applyFont="1" applyBorder="1" applyAlignment="1">
      <alignment horizontal="center"/>
    </xf>
    <xf numFmtId="0" fontId="8" fillId="0" borderId="28" xfId="33" applyFont="1" applyBorder="1" applyAlignment="1">
      <alignment horizontal="right"/>
    </xf>
    <xf numFmtId="0" fontId="8" fillId="0" borderId="28" xfId="33" applyFont="1" applyBorder="1" applyAlignment="1"/>
    <xf numFmtId="166" fontId="7" fillId="0" borderId="2" xfId="33" applyNumberFormat="1" applyFont="1" applyBorder="1" applyAlignment="1">
      <alignment horizontal="right"/>
    </xf>
    <xf numFmtId="0" fontId="8" fillId="0" borderId="13" xfId="33" applyFont="1" applyBorder="1"/>
    <xf numFmtId="0" fontId="7" fillId="0" borderId="7" xfId="33" applyFont="1" applyBorder="1" applyAlignment="1">
      <alignment horizontal="left" indent="1"/>
    </xf>
    <xf numFmtId="0" fontId="7" fillId="0" borderId="8" xfId="33" applyFont="1" applyBorder="1"/>
    <xf numFmtId="0" fontId="7" fillId="0" borderId="11" xfId="33" applyFont="1" applyBorder="1" applyAlignment="1">
      <alignment horizontal="left"/>
    </xf>
    <xf numFmtId="0" fontId="7" fillId="0" borderId="3" xfId="33" applyFont="1" applyBorder="1" applyAlignment="1">
      <alignment horizontal="center"/>
    </xf>
    <xf numFmtId="0" fontId="7" fillId="0" borderId="4" xfId="33" applyFont="1" applyBorder="1" applyAlignment="1">
      <alignment horizontal="left" indent="4"/>
    </xf>
    <xf numFmtId="0" fontId="7" fillId="0" borderId="28" xfId="33" applyFont="1" applyBorder="1"/>
    <xf numFmtId="0" fontId="5" fillId="0" borderId="0" xfId="33" applyFont="1" applyAlignment="1"/>
    <xf numFmtId="0" fontId="11" fillId="0" borderId="0" xfId="33" applyFont="1"/>
    <xf numFmtId="0" fontId="7" fillId="36" borderId="12" xfId="33" applyFont="1" applyFill="1" applyBorder="1" applyAlignment="1">
      <alignment horizontal="center"/>
    </xf>
    <xf numFmtId="0" fontId="7" fillId="36" borderId="12" xfId="33" quotePrefix="1" applyFont="1" applyFill="1" applyBorder="1" applyAlignment="1">
      <alignment horizontal="center"/>
    </xf>
    <xf numFmtId="0" fontId="31" fillId="0" borderId="0" xfId="0" applyFont="1" applyAlignment="1">
      <alignment vertical="center" wrapText="1"/>
    </xf>
    <xf numFmtId="0" fontId="33" fillId="0" borderId="0" xfId="0" applyFont="1" applyFill="1" applyAlignment="1">
      <alignment wrapText="1"/>
    </xf>
    <xf numFmtId="0" fontId="31" fillId="0" borderId="0" xfId="0" applyFont="1" applyAlignment="1">
      <alignment wrapText="1"/>
    </xf>
    <xf numFmtId="0" fontId="31" fillId="0" borderId="0" xfId="0" applyFont="1" applyBorder="1" applyAlignment="1">
      <alignment wrapText="1"/>
    </xf>
    <xf numFmtId="3" fontId="34" fillId="0" borderId="0" xfId="47" applyNumberFormat="1" applyFont="1" applyBorder="1" applyAlignment="1" applyProtection="1">
      <alignment vertical="top" wrapText="1"/>
      <protection locked="0"/>
    </xf>
    <xf numFmtId="0" fontId="7" fillId="0" borderId="0" xfId="47" applyFont="1" applyBorder="1" applyAlignment="1">
      <alignment horizontal="center" wrapText="1"/>
    </xf>
    <xf numFmtId="0" fontId="7" fillId="0" borderId="11" xfId="47" applyFont="1" applyBorder="1" applyAlignment="1">
      <alignment horizontal="center" wrapText="1"/>
    </xf>
    <xf numFmtId="0" fontId="8" fillId="0" borderId="7" xfId="47" applyFont="1" applyBorder="1" applyAlignment="1">
      <alignment horizontal="center" vertical="center" wrapText="1"/>
    </xf>
    <xf numFmtId="0" fontId="32" fillId="0" borderId="32"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0" xfId="0" applyFont="1" applyAlignment="1">
      <alignment horizontal="center" wrapText="1"/>
    </xf>
    <xf numFmtId="49" fontId="7" fillId="0" borderId="33" xfId="47" quotePrefix="1" applyNumberFormat="1" applyFont="1" applyBorder="1" applyAlignment="1">
      <alignment vertical="center" wrapText="1"/>
    </xf>
    <xf numFmtId="3" fontId="34" fillId="0" borderId="34" xfId="47" applyNumberFormat="1" applyFont="1" applyBorder="1" applyAlignment="1" applyProtection="1">
      <alignment vertical="center" wrapText="1"/>
      <protection locked="0"/>
    </xf>
    <xf numFmtId="170" fontId="34" fillId="0" borderId="35" xfId="46" applyNumberFormat="1" applyFont="1" applyBorder="1" applyAlignment="1" applyProtection="1">
      <alignment vertical="center" wrapText="1"/>
      <protection locked="0"/>
    </xf>
    <xf numFmtId="170" fontId="34" fillId="0" borderId="36" xfId="46" applyNumberFormat="1" applyFont="1" applyBorder="1" applyAlignment="1" applyProtection="1">
      <alignment vertical="center" wrapText="1"/>
      <protection locked="0"/>
    </xf>
    <xf numFmtId="3" fontId="34" fillId="0" borderId="37" xfId="47" applyNumberFormat="1" applyFont="1" applyBorder="1" applyAlignment="1" applyProtection="1">
      <alignment vertical="center" wrapText="1"/>
      <protection locked="0"/>
    </xf>
    <xf numFmtId="170" fontId="34" fillId="0" borderId="38" xfId="46" applyNumberFormat="1" applyFont="1" applyBorder="1" applyAlignment="1" applyProtection="1">
      <alignment vertical="center" wrapText="1"/>
      <protection locked="0"/>
    </xf>
    <xf numFmtId="3" fontId="34" fillId="0" borderId="34" xfId="47" applyNumberFormat="1" applyFont="1" applyFill="1" applyBorder="1" applyAlignment="1" applyProtection="1">
      <alignment vertical="center" wrapText="1"/>
      <protection locked="0"/>
    </xf>
    <xf numFmtId="170" fontId="34" fillId="0" borderId="35" xfId="46" applyNumberFormat="1" applyFont="1" applyFill="1" applyBorder="1" applyAlignment="1" applyProtection="1">
      <alignment vertical="center" wrapText="1"/>
      <protection locked="0"/>
    </xf>
    <xf numFmtId="170" fontId="34" fillId="0" borderId="38" xfId="46" applyNumberFormat="1" applyFont="1" applyFill="1" applyBorder="1" applyAlignment="1" applyProtection="1">
      <alignment vertical="center" wrapText="1"/>
      <protection locked="0"/>
    </xf>
    <xf numFmtId="0" fontId="7" fillId="0" borderId="39" xfId="47" quotePrefix="1" applyFont="1" applyBorder="1" applyAlignment="1">
      <alignment vertical="center" wrapText="1"/>
    </xf>
    <xf numFmtId="3" fontId="7" fillId="0" borderId="40" xfId="47" quotePrefix="1" applyNumberFormat="1" applyFont="1" applyBorder="1" applyAlignment="1">
      <alignment vertical="center" wrapText="1"/>
    </xf>
    <xf numFmtId="170" fontId="34" fillId="0" borderId="41" xfId="46" applyNumberFormat="1" applyFont="1" applyBorder="1" applyAlignment="1" applyProtection="1">
      <alignment vertical="center" wrapText="1"/>
      <protection locked="0"/>
    </xf>
    <xf numFmtId="170" fontId="7" fillId="0" borderId="42" xfId="46" quotePrefix="1" applyNumberFormat="1" applyFont="1" applyBorder="1" applyAlignment="1">
      <alignment vertical="center" wrapText="1"/>
    </xf>
    <xf numFmtId="3" fontId="34" fillId="0" borderId="43" xfId="47" applyNumberFormat="1" applyFont="1" applyBorder="1" applyAlignment="1" applyProtection="1">
      <alignment vertical="center" wrapText="1"/>
      <protection locked="0"/>
    </xf>
    <xf numFmtId="170" fontId="34" fillId="0" borderId="44" xfId="46" applyNumberFormat="1" applyFont="1" applyBorder="1" applyAlignment="1" applyProtection="1">
      <alignment vertical="center" wrapText="1"/>
      <protection locked="0"/>
    </xf>
    <xf numFmtId="3" fontId="34" fillId="0" borderId="40" xfId="47" applyNumberFormat="1" applyFont="1" applyBorder="1" applyAlignment="1" applyProtection="1">
      <alignment vertical="center" wrapText="1"/>
      <protection locked="0"/>
    </xf>
    <xf numFmtId="3" fontId="34" fillId="0" borderId="40" xfId="47" applyNumberFormat="1" applyFont="1" applyFill="1" applyBorder="1" applyAlignment="1" applyProtection="1">
      <alignment vertical="center" wrapText="1"/>
      <protection locked="0"/>
    </xf>
    <xf numFmtId="170" fontId="34" fillId="0" borderId="41" xfId="46" applyNumberFormat="1" applyFont="1" applyFill="1" applyBorder="1" applyAlignment="1" applyProtection="1">
      <alignment vertical="center" wrapText="1"/>
      <protection locked="0"/>
    </xf>
    <xf numFmtId="170" fontId="34" fillId="0" borderId="44" xfId="46" applyNumberFormat="1" applyFont="1" applyFill="1" applyBorder="1" applyAlignment="1" applyProtection="1">
      <alignment vertical="center" wrapText="1"/>
      <protection locked="0"/>
    </xf>
    <xf numFmtId="0" fontId="7" fillId="0" borderId="40" xfId="47" quotePrefix="1" applyFont="1" applyBorder="1" applyAlignment="1">
      <alignment vertical="center" wrapText="1"/>
    </xf>
    <xf numFmtId="0" fontId="7" fillId="0" borderId="2" xfId="47" quotePrefix="1" applyFont="1" applyBorder="1" applyAlignment="1">
      <alignment vertical="center" wrapText="1"/>
    </xf>
    <xf numFmtId="0" fontId="7" fillId="0" borderId="45" xfId="47" quotePrefix="1" applyFont="1" applyBorder="1" applyAlignment="1">
      <alignment vertical="center" wrapText="1"/>
    </xf>
    <xf numFmtId="170" fontId="34" fillId="0" borderId="46" xfId="46" applyNumberFormat="1" applyFont="1" applyBorder="1" applyAlignment="1" applyProtection="1">
      <alignment vertical="center" wrapText="1"/>
      <protection locked="0"/>
    </xf>
    <xf numFmtId="170" fontId="34" fillId="0" borderId="47" xfId="46" applyNumberFormat="1" applyFont="1" applyBorder="1" applyAlignment="1" applyProtection="1">
      <alignment horizontal="center" vertical="center" wrapText="1"/>
      <protection locked="0"/>
    </xf>
    <xf numFmtId="3" fontId="34" fillId="0" borderId="48" xfId="47" applyNumberFormat="1" applyFont="1" applyBorder="1" applyAlignment="1" applyProtection="1">
      <alignment vertical="center" wrapText="1"/>
      <protection locked="0"/>
    </xf>
    <xf numFmtId="3" fontId="34" fillId="0" borderId="45" xfId="47" applyNumberFormat="1" applyFont="1" applyBorder="1" applyAlignment="1" applyProtection="1">
      <alignment vertical="center" wrapText="1"/>
      <protection locked="0"/>
    </xf>
    <xf numFmtId="170" fontId="34" fillId="0" borderId="49" xfId="46" applyNumberFormat="1" applyFont="1" applyBorder="1" applyAlignment="1" applyProtection="1">
      <alignment vertical="center" wrapText="1"/>
      <protection locked="0"/>
    </xf>
    <xf numFmtId="3" fontId="34" fillId="0" borderId="45" xfId="47" applyNumberFormat="1" applyFont="1" applyFill="1" applyBorder="1" applyAlignment="1" applyProtection="1">
      <alignment vertical="center" wrapText="1"/>
      <protection locked="0"/>
    </xf>
    <xf numFmtId="170" fontId="34" fillId="0" borderId="49" xfId="46" applyNumberFormat="1" applyFont="1" applyFill="1" applyBorder="1" applyAlignment="1" applyProtection="1">
      <alignment vertical="center" wrapText="1"/>
      <protection locked="0"/>
    </xf>
    <xf numFmtId="170" fontId="34" fillId="0" borderId="47" xfId="46" applyNumberFormat="1" applyFont="1" applyFill="1" applyBorder="1" applyAlignment="1" applyProtection="1">
      <alignment horizontal="center" vertical="center" wrapText="1"/>
      <protection locked="0"/>
    </xf>
    <xf numFmtId="0" fontId="8" fillId="36" borderId="12" xfId="33" applyFont="1" applyFill="1" applyBorder="1" applyAlignment="1">
      <alignment horizontal="right"/>
    </xf>
    <xf numFmtId="3" fontId="8" fillId="36" borderId="50" xfId="47" quotePrefix="1" applyNumberFormat="1" applyFont="1" applyFill="1" applyBorder="1" applyAlignment="1">
      <alignment vertical="center" wrapText="1"/>
    </xf>
    <xf numFmtId="170" fontId="35" fillId="36" borderId="32" xfId="46" applyNumberFormat="1" applyFont="1" applyFill="1" applyBorder="1" applyAlignment="1" applyProtection="1">
      <alignment vertical="center" wrapText="1"/>
      <protection locked="0"/>
    </xf>
    <xf numFmtId="170" fontId="8" fillId="36" borderId="14" xfId="46" quotePrefix="1" applyNumberFormat="1" applyFont="1" applyFill="1" applyBorder="1" applyAlignment="1">
      <alignment vertical="center" wrapText="1"/>
    </xf>
    <xf numFmtId="3" fontId="35" fillId="36" borderId="51" xfId="47" applyNumberFormat="1" applyFont="1" applyFill="1" applyBorder="1" applyAlignment="1" applyProtection="1">
      <alignment vertical="center" wrapText="1"/>
    </xf>
    <xf numFmtId="170" fontId="35" fillId="36" borderId="52" xfId="46" applyNumberFormat="1" applyFont="1" applyFill="1" applyBorder="1" applyAlignment="1" applyProtection="1">
      <alignment vertical="center" wrapText="1"/>
    </xf>
    <xf numFmtId="3" fontId="35" fillId="36" borderId="50" xfId="47" applyNumberFormat="1" applyFont="1" applyFill="1" applyBorder="1" applyAlignment="1" applyProtection="1">
      <alignment vertical="center" wrapText="1"/>
    </xf>
    <xf numFmtId="49" fontId="7" fillId="0" borderId="53" xfId="47" quotePrefix="1" applyNumberFormat="1" applyFont="1" applyBorder="1" applyAlignment="1">
      <alignment vertical="center" wrapText="1"/>
    </xf>
    <xf numFmtId="49" fontId="7" fillId="0" borderId="54" xfId="47" quotePrefix="1" applyNumberFormat="1" applyFont="1" applyBorder="1" applyAlignment="1">
      <alignment horizontal="right" vertical="center" wrapText="1"/>
    </xf>
    <xf numFmtId="170" fontId="34" fillId="0" borderId="55" xfId="46" applyNumberFormat="1" applyFont="1" applyBorder="1" applyAlignment="1" applyProtection="1">
      <alignment vertical="center" wrapText="1"/>
      <protection locked="0"/>
    </xf>
    <xf numFmtId="170" fontId="7" fillId="0" borderId="56" xfId="46" quotePrefix="1" applyNumberFormat="1" applyFont="1" applyBorder="1" applyAlignment="1">
      <alignment horizontal="right" vertical="center" wrapText="1"/>
    </xf>
    <xf numFmtId="3" fontId="34" fillId="0" borderId="57" xfId="47" applyNumberFormat="1" applyFont="1" applyBorder="1" applyAlignment="1" applyProtection="1">
      <alignment vertical="center" wrapText="1"/>
      <protection locked="0"/>
    </xf>
    <xf numFmtId="170" fontId="34" fillId="0" borderId="58" xfId="46" applyNumberFormat="1" applyFont="1" applyBorder="1" applyAlignment="1" applyProtection="1">
      <alignment vertical="center" wrapText="1"/>
      <protection locked="0"/>
    </xf>
    <xf numFmtId="3" fontId="34" fillId="0" borderId="54" xfId="47" applyNumberFormat="1" applyFont="1" applyBorder="1" applyAlignment="1" applyProtection="1">
      <alignment vertical="center" wrapText="1"/>
      <protection locked="0"/>
    </xf>
    <xf numFmtId="3" fontId="34" fillId="0" borderId="54" xfId="47" applyNumberFormat="1" applyFont="1" applyFill="1" applyBorder="1" applyAlignment="1" applyProtection="1">
      <alignment vertical="center" wrapText="1"/>
      <protection locked="0"/>
    </xf>
    <xf numFmtId="170" fontId="34" fillId="0" borderId="55" xfId="46" applyNumberFormat="1" applyFont="1" applyFill="1" applyBorder="1" applyAlignment="1" applyProtection="1">
      <alignment vertical="center" wrapText="1"/>
      <protection locked="0"/>
    </xf>
    <xf numFmtId="170" fontId="34" fillId="0" borderId="58" xfId="46" applyNumberFormat="1" applyFont="1" applyFill="1" applyBorder="1" applyAlignment="1" applyProtection="1">
      <alignment vertical="center" wrapText="1"/>
      <protection locked="0"/>
    </xf>
    <xf numFmtId="0" fontId="7" fillId="0" borderId="6" xfId="47" quotePrefix="1" applyFont="1" applyBorder="1" applyAlignment="1">
      <alignment vertical="center" wrapText="1"/>
    </xf>
    <xf numFmtId="3" fontId="7" fillId="0" borderId="45" xfId="47" quotePrefix="1" applyNumberFormat="1" applyFont="1" applyBorder="1" applyAlignment="1">
      <alignment vertical="center" wrapText="1"/>
    </xf>
    <xf numFmtId="170" fontId="7" fillId="0" borderId="11" xfId="46" quotePrefix="1" applyNumberFormat="1" applyFont="1" applyBorder="1" applyAlignment="1">
      <alignment vertical="center" wrapText="1"/>
    </xf>
    <xf numFmtId="3" fontId="34" fillId="0" borderId="59" xfId="47" applyNumberFormat="1" applyFont="1" applyBorder="1" applyAlignment="1" applyProtection="1">
      <alignment vertical="center" wrapText="1"/>
      <protection locked="0"/>
    </xf>
    <xf numFmtId="170" fontId="34" fillId="0" borderId="47" xfId="46" applyNumberFormat="1" applyFont="1" applyBorder="1" applyAlignment="1" applyProtection="1">
      <alignment vertical="center" wrapText="1"/>
      <protection locked="0"/>
    </xf>
    <xf numFmtId="170" fontId="34" fillId="0" borderId="47" xfId="46" applyNumberFormat="1" applyFont="1" applyFill="1" applyBorder="1" applyAlignment="1" applyProtection="1">
      <alignment vertical="center" wrapText="1"/>
      <protection locked="0"/>
    </xf>
    <xf numFmtId="0" fontId="8" fillId="36" borderId="1" xfId="47" quotePrefix="1" applyFont="1" applyFill="1" applyBorder="1" applyAlignment="1">
      <alignment horizontal="right" vertical="center" wrapText="1"/>
    </xf>
    <xf numFmtId="3" fontId="8" fillId="36" borderId="60" xfId="47" quotePrefix="1" applyNumberFormat="1" applyFont="1" applyFill="1" applyBorder="1" applyAlignment="1">
      <alignment vertical="center" wrapText="1"/>
    </xf>
    <xf numFmtId="170" fontId="35" fillId="36" borderId="61" xfId="46" applyNumberFormat="1" applyFont="1" applyFill="1" applyBorder="1" applyAlignment="1" applyProtection="1">
      <alignment vertical="center" wrapText="1"/>
      <protection locked="0"/>
    </xf>
    <xf numFmtId="170" fontId="8" fillId="36" borderId="9" xfId="46" quotePrefix="1" applyNumberFormat="1" applyFont="1" applyFill="1" applyBorder="1" applyAlignment="1">
      <alignment vertical="center" wrapText="1"/>
    </xf>
    <xf numFmtId="3" fontId="35" fillId="36" borderId="62" xfId="47" applyNumberFormat="1" applyFont="1" applyFill="1" applyBorder="1" applyAlignment="1" applyProtection="1">
      <alignment vertical="center" wrapText="1"/>
    </xf>
    <xf numFmtId="170" fontId="35" fillId="36" borderId="63" xfId="46" applyNumberFormat="1" applyFont="1" applyFill="1" applyBorder="1" applyAlignment="1" applyProtection="1">
      <alignment vertical="center" wrapText="1"/>
    </xf>
    <xf numFmtId="3" fontId="35" fillId="36" borderId="60" xfId="47" applyNumberFormat="1" applyFont="1" applyFill="1" applyBorder="1" applyAlignment="1" applyProtection="1">
      <alignment vertical="center" wrapText="1"/>
    </xf>
    <xf numFmtId="3" fontId="32" fillId="0" borderId="50" xfId="0" applyNumberFormat="1" applyFont="1" applyBorder="1" applyAlignment="1">
      <alignment vertical="center" wrapText="1"/>
    </xf>
    <xf numFmtId="170" fontId="32" fillId="0" borderId="32" xfId="46" applyNumberFormat="1" applyFont="1" applyBorder="1" applyAlignment="1">
      <alignment vertical="center" wrapText="1"/>
    </xf>
    <xf numFmtId="170" fontId="32" fillId="0" borderId="14" xfId="46" applyNumberFormat="1" applyFont="1" applyBorder="1" applyAlignment="1">
      <alignment vertical="center" wrapText="1"/>
    </xf>
    <xf numFmtId="3" fontId="32" fillId="0" borderId="51" xfId="0" applyNumberFormat="1" applyFont="1" applyBorder="1" applyAlignment="1">
      <alignment vertical="center" wrapText="1"/>
    </xf>
    <xf numFmtId="170" fontId="32" fillId="0" borderId="50" xfId="46" applyNumberFormat="1" applyFont="1" applyBorder="1" applyAlignment="1">
      <alignment vertical="center" wrapText="1"/>
    </xf>
    <xf numFmtId="170" fontId="32" fillId="0" borderId="52" xfId="46" applyNumberFormat="1" applyFont="1" applyBorder="1" applyAlignment="1">
      <alignment vertical="center" wrapText="1"/>
    </xf>
    <xf numFmtId="3" fontId="32" fillId="0" borderId="50" xfId="0" applyNumberFormat="1" applyFont="1" applyFill="1" applyBorder="1" applyAlignment="1">
      <alignment vertical="center" wrapText="1"/>
    </xf>
    <xf numFmtId="170" fontId="32" fillId="0" borderId="32" xfId="46" applyNumberFormat="1" applyFont="1" applyFill="1" applyBorder="1" applyAlignment="1">
      <alignment vertical="center" wrapText="1"/>
    </xf>
    <xf numFmtId="170" fontId="32" fillId="0" borderId="52" xfId="46" applyNumberFormat="1" applyFont="1" applyFill="1" applyBorder="1" applyAlignment="1">
      <alignment vertical="center" wrapText="1"/>
    </xf>
    <xf numFmtId="0" fontId="36" fillId="0" borderId="0" xfId="0" applyFont="1"/>
    <xf numFmtId="0" fontId="36" fillId="0" borderId="0" xfId="0" applyFont="1" applyAlignment="1">
      <alignment vertical="center"/>
    </xf>
    <xf numFmtId="3" fontId="38" fillId="0" borderId="64" xfId="47" applyNumberFormat="1" applyFont="1" applyBorder="1" applyAlignment="1" applyProtection="1">
      <alignment vertical="center" wrapText="1"/>
      <protection locked="0"/>
    </xf>
    <xf numFmtId="170" fontId="38" fillId="0" borderId="65" xfId="46" applyNumberFormat="1" applyFont="1" applyBorder="1" applyAlignment="1" applyProtection="1">
      <alignment vertical="center" wrapText="1"/>
      <protection locked="0"/>
    </xf>
    <xf numFmtId="170" fontId="38" fillId="0" borderId="38" xfId="46" applyNumberFormat="1" applyFont="1" applyBorder="1" applyAlignment="1" applyProtection="1">
      <alignment vertical="center" wrapText="1"/>
      <protection locked="0"/>
    </xf>
    <xf numFmtId="3" fontId="38" fillId="0" borderId="54" xfId="47" applyNumberFormat="1" applyFont="1" applyBorder="1" applyAlignment="1" applyProtection="1">
      <alignment vertical="center" wrapText="1"/>
      <protection locked="0"/>
    </xf>
    <xf numFmtId="170" fontId="38" fillId="0" borderId="49" xfId="46" applyNumberFormat="1" applyFont="1" applyBorder="1" applyAlignment="1" applyProtection="1">
      <alignment vertical="center" wrapText="1"/>
      <protection locked="0"/>
    </xf>
    <xf numFmtId="170" fontId="38" fillId="0" borderId="58" xfId="46" applyNumberFormat="1" applyFont="1" applyBorder="1" applyAlignment="1" applyProtection="1">
      <alignment vertical="center" wrapText="1"/>
      <protection locked="0"/>
    </xf>
    <xf numFmtId="0" fontId="3" fillId="0" borderId="10" xfId="47" quotePrefix="1" applyFont="1" applyBorder="1" applyAlignment="1">
      <alignment vertical="center"/>
    </xf>
    <xf numFmtId="0" fontId="3" fillId="0" borderId="11" xfId="47" quotePrefix="1" applyFont="1" applyBorder="1" applyAlignment="1">
      <alignment vertical="center"/>
    </xf>
    <xf numFmtId="3" fontId="3" fillId="0" borderId="66" xfId="47" quotePrefix="1" applyNumberFormat="1" applyFont="1" applyBorder="1" applyAlignment="1">
      <alignment vertical="center" wrapText="1"/>
    </xf>
    <xf numFmtId="170" fontId="3" fillId="0" borderId="67" xfId="46" quotePrefix="1" applyNumberFormat="1" applyFont="1" applyBorder="1" applyAlignment="1">
      <alignment vertical="center" wrapText="1"/>
    </xf>
    <xf numFmtId="170" fontId="3" fillId="0" borderId="44" xfId="46" quotePrefix="1" applyNumberFormat="1" applyFont="1" applyBorder="1" applyAlignment="1">
      <alignment vertical="center" wrapText="1"/>
    </xf>
    <xf numFmtId="3" fontId="3" fillId="0" borderId="40" xfId="47" quotePrefix="1" applyNumberFormat="1" applyFont="1" applyBorder="1" applyAlignment="1">
      <alignment vertical="center" wrapText="1"/>
    </xf>
    <xf numFmtId="170" fontId="38" fillId="0" borderId="68" xfId="46" applyNumberFormat="1" applyFont="1" applyBorder="1" applyAlignment="1" applyProtection="1">
      <alignment vertical="center" wrapText="1"/>
      <protection locked="0"/>
    </xf>
    <xf numFmtId="170" fontId="38" fillId="0" borderId="44" xfId="46" applyNumberFormat="1" applyFont="1" applyBorder="1" applyAlignment="1" applyProtection="1">
      <alignment vertical="center" wrapText="1"/>
      <protection locked="0"/>
    </xf>
    <xf numFmtId="3" fontId="38" fillId="0" borderId="40" xfId="47" applyNumberFormat="1" applyFont="1" applyBorder="1" applyAlignment="1" applyProtection="1">
      <alignment vertical="center" wrapText="1"/>
      <protection locked="0"/>
    </xf>
    <xf numFmtId="170" fontId="3" fillId="0" borderId="44" xfId="46" quotePrefix="1" applyNumberFormat="1" applyFont="1" applyBorder="1" applyAlignment="1">
      <alignment horizontal="center" vertical="center" wrapText="1"/>
    </xf>
    <xf numFmtId="170" fontId="38" fillId="0" borderId="47" xfId="46" applyNumberFormat="1" applyFont="1" applyBorder="1" applyAlignment="1" applyProtection="1">
      <alignment vertical="center" wrapText="1"/>
      <protection locked="0"/>
    </xf>
    <xf numFmtId="0" fontId="3" fillId="0" borderId="66" xfId="47" quotePrefix="1" applyFont="1" applyBorder="1" applyAlignment="1">
      <alignment vertical="center" wrapText="1"/>
    </xf>
    <xf numFmtId="0" fontId="3" fillId="0" borderId="40" xfId="47" quotePrefix="1" applyFont="1" applyBorder="1" applyAlignment="1">
      <alignment vertical="center" wrapText="1"/>
    </xf>
    <xf numFmtId="0" fontId="3" fillId="0" borderId="10" xfId="47" quotePrefix="1" applyFont="1" applyBorder="1" applyAlignment="1">
      <alignment vertical="center" wrapText="1"/>
    </xf>
    <xf numFmtId="170" fontId="3" fillId="0" borderId="69" xfId="46" quotePrefix="1" applyNumberFormat="1" applyFont="1" applyBorder="1" applyAlignment="1">
      <alignment vertical="center" wrapText="1"/>
    </xf>
    <xf numFmtId="170" fontId="38" fillId="0" borderId="70" xfId="46" applyNumberFormat="1" applyFont="1" applyBorder="1" applyAlignment="1" applyProtection="1">
      <alignment horizontal="center" vertical="center" wrapText="1"/>
      <protection locked="0"/>
    </xf>
    <xf numFmtId="0" fontId="3" fillId="0" borderId="45" xfId="47" quotePrefix="1" applyFont="1" applyBorder="1" applyAlignment="1">
      <alignment vertical="center" wrapText="1"/>
    </xf>
    <xf numFmtId="3" fontId="38" fillId="0" borderId="59" xfId="47" applyNumberFormat="1" applyFont="1" applyBorder="1" applyAlignment="1" applyProtection="1">
      <alignment vertical="center" wrapText="1"/>
      <protection locked="0"/>
    </xf>
    <xf numFmtId="3" fontId="4" fillId="36" borderId="13" xfId="47" quotePrefix="1" applyNumberFormat="1" applyFont="1" applyFill="1" applyBorder="1" applyAlignment="1">
      <alignment horizontal="right" vertical="center"/>
    </xf>
    <xf numFmtId="170" fontId="4" fillId="36" borderId="71" xfId="46" quotePrefix="1" applyNumberFormat="1" applyFont="1" applyFill="1" applyBorder="1" applyAlignment="1">
      <alignment horizontal="right" vertical="center"/>
    </xf>
    <xf numFmtId="170" fontId="4" fillId="36" borderId="52" xfId="46" quotePrefix="1" applyNumberFormat="1" applyFont="1" applyFill="1" applyBorder="1" applyAlignment="1">
      <alignment horizontal="right" vertical="center"/>
    </xf>
    <xf numFmtId="3" fontId="4" fillId="36" borderId="50" xfId="47" quotePrefix="1" applyNumberFormat="1" applyFont="1" applyFill="1" applyBorder="1" applyAlignment="1">
      <alignment vertical="center" wrapText="1"/>
    </xf>
    <xf numFmtId="170" fontId="39" fillId="36" borderId="32" xfId="46" applyNumberFormat="1" applyFont="1" applyFill="1" applyBorder="1" applyAlignment="1" applyProtection="1">
      <alignment vertical="center" wrapText="1"/>
      <protection locked="0"/>
    </xf>
    <xf numFmtId="170" fontId="4" fillId="36" borderId="14" xfId="46" quotePrefix="1" applyNumberFormat="1" applyFont="1" applyFill="1" applyBorder="1" applyAlignment="1">
      <alignment vertical="center" wrapText="1"/>
    </xf>
    <xf numFmtId="3" fontId="39" fillId="36" borderId="51" xfId="47" applyNumberFormat="1" applyFont="1" applyFill="1" applyBorder="1" applyAlignment="1" applyProtection="1">
      <alignment vertical="center" wrapText="1"/>
    </xf>
    <xf numFmtId="170" fontId="39" fillId="36" borderId="52" xfId="46" applyNumberFormat="1" applyFont="1" applyFill="1" applyBorder="1" applyAlignment="1" applyProtection="1">
      <alignment vertical="center" wrapText="1"/>
    </xf>
    <xf numFmtId="0" fontId="36" fillId="0" borderId="0" xfId="0" applyFont="1" applyAlignment="1"/>
    <xf numFmtId="0" fontId="37" fillId="0" borderId="0" xfId="0" applyFont="1" applyAlignment="1">
      <alignment horizontal="right"/>
    </xf>
    <xf numFmtId="0" fontId="36" fillId="0" borderId="0" xfId="0" applyFont="1" applyAlignment="1">
      <alignment wrapText="1"/>
    </xf>
    <xf numFmtId="0" fontId="29" fillId="37" borderId="0" xfId="0" applyFont="1" applyFill="1" applyAlignment="1">
      <alignment vertical="center" wrapText="1"/>
    </xf>
    <xf numFmtId="0" fontId="3" fillId="0" borderId="0" xfId="47" applyFont="1" applyBorder="1" applyAlignment="1"/>
    <xf numFmtId="0" fontId="3" fillId="0" borderId="11" xfId="47" applyFont="1" applyBorder="1" applyAlignment="1"/>
    <xf numFmtId="0" fontId="36" fillId="0" borderId="11" xfId="0" applyFont="1" applyBorder="1"/>
    <xf numFmtId="0" fontId="4" fillId="36" borderId="12" xfId="47" quotePrefix="1" applyFont="1" applyFill="1" applyBorder="1" applyAlignment="1">
      <alignment horizontal="right" vertical="center"/>
    </xf>
    <xf numFmtId="0" fontId="40" fillId="0" borderId="0" xfId="0" applyFont="1"/>
    <xf numFmtId="0" fontId="41" fillId="0" borderId="0" xfId="0" applyFont="1"/>
    <xf numFmtId="0" fontId="0" fillId="0" borderId="0" xfId="0" applyAlignment="1">
      <alignment horizontal="justify" wrapText="1"/>
    </xf>
    <xf numFmtId="0" fontId="8" fillId="0" borderId="13" xfId="33" applyFont="1" applyBorder="1" applyAlignment="1"/>
    <xf numFmtId="0" fontId="8" fillId="0" borderId="5" xfId="33" applyFont="1" applyFill="1" applyBorder="1" applyAlignment="1"/>
    <xf numFmtId="169" fontId="8" fillId="0" borderId="14" xfId="33" applyNumberFormat="1" applyFont="1" applyFill="1" applyBorder="1" applyAlignment="1"/>
    <xf numFmtId="169" fontId="7" fillId="36" borderId="9" xfId="33" applyNumberFormat="1" applyFont="1" applyFill="1" applyBorder="1" applyAlignment="1">
      <alignment vertical="top"/>
    </xf>
    <xf numFmtId="0" fontId="4" fillId="0" borderId="3" xfId="33" applyFont="1" applyBorder="1" applyAlignment="1">
      <alignment horizontal="center"/>
    </xf>
    <xf numFmtId="0" fontId="4" fillId="0" borderId="4" xfId="33" applyFont="1" applyBorder="1" applyAlignment="1"/>
    <xf numFmtId="0" fontId="4" fillId="0" borderId="5" xfId="33" applyFont="1" applyBorder="1" applyAlignment="1"/>
    <xf numFmtId="164" fontId="4" fillId="0" borderId="6" xfId="33" applyNumberFormat="1" applyFont="1" applyBorder="1" applyAlignment="1"/>
    <xf numFmtId="165" fontId="4" fillId="0" borderId="6" xfId="33" applyNumberFormat="1" applyFont="1" applyBorder="1" applyAlignment="1"/>
    <xf numFmtId="0" fontId="8" fillId="0" borderId="7" xfId="33" applyFont="1" applyBorder="1"/>
    <xf numFmtId="0" fontId="8" fillId="0" borderId="3" xfId="33" applyFont="1" applyBorder="1" applyAlignment="1">
      <alignment vertical="top"/>
    </xf>
    <xf numFmtId="0" fontId="3" fillId="0" borderId="0" xfId="33" applyFont="1" applyAlignment="1">
      <alignment horizontal="center" vertical="top"/>
    </xf>
    <xf numFmtId="0" fontId="3" fillId="0" borderId="0" xfId="33" applyFont="1" applyAlignment="1">
      <alignment horizontal="left" vertical="top" wrapText="1"/>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5" fillId="0" borderId="0" xfId="0" applyFont="1" applyAlignment="1">
      <alignment vertical="center"/>
    </xf>
    <xf numFmtId="0" fontId="44" fillId="0" borderId="0" xfId="0" applyFont="1" applyAlignment="1">
      <alignment vertical="center"/>
    </xf>
    <xf numFmtId="0" fontId="43" fillId="0" borderId="0" xfId="0" applyFont="1" applyAlignment="1">
      <alignment vertical="center"/>
    </xf>
    <xf numFmtId="0" fontId="46"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3" xfId="0" applyBorder="1"/>
    <xf numFmtId="0" fontId="0" fillId="0" borderId="4" xfId="0" applyBorder="1"/>
    <xf numFmtId="0" fontId="0" fillId="0" borderId="5" xfId="0" applyBorder="1"/>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7" fillId="0" borderId="0" xfId="0" applyFont="1" applyAlignment="1">
      <alignment horizontal="center" vertical="center"/>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73" xfId="0" applyBorder="1"/>
    <xf numFmtId="0" fontId="0" fillId="0" borderId="75" xfId="0" applyBorder="1"/>
    <xf numFmtId="0" fontId="43" fillId="0" borderId="76" xfId="0" applyFont="1" applyBorder="1" applyAlignment="1">
      <alignment horizontal="center" vertical="center"/>
    </xf>
    <xf numFmtId="0" fontId="43" fillId="0" borderId="59" xfId="0" applyFont="1" applyBorder="1" applyAlignment="1">
      <alignment horizontal="center" vertical="center"/>
    </xf>
    <xf numFmtId="0" fontId="0" fillId="0" borderId="76" xfId="0" applyBorder="1"/>
    <xf numFmtId="0" fontId="0" fillId="0" borderId="59" xfId="0" applyBorder="1"/>
    <xf numFmtId="0" fontId="44" fillId="0" borderId="76" xfId="0" applyFont="1" applyBorder="1" applyAlignment="1">
      <alignment horizontal="center" vertical="center"/>
    </xf>
    <xf numFmtId="0" fontId="44" fillId="0" borderId="59" xfId="0" applyFont="1" applyBorder="1" applyAlignment="1">
      <alignment horizontal="center" vertical="center"/>
    </xf>
    <xf numFmtId="0" fontId="0" fillId="0" borderId="76" xfId="0" applyBorder="1" applyAlignment="1">
      <alignment wrapText="1"/>
    </xf>
    <xf numFmtId="0" fontId="0" fillId="0" borderId="59" xfId="0" applyBorder="1" applyAlignment="1">
      <alignment wrapText="1"/>
    </xf>
    <xf numFmtId="0" fontId="45" fillId="0" borderId="77" xfId="0" applyFont="1" applyBorder="1" applyAlignment="1">
      <alignment horizontal="center" vertical="center"/>
    </xf>
    <xf numFmtId="0" fontId="0" fillId="0" borderId="78" xfId="0" applyBorder="1"/>
    <xf numFmtId="0" fontId="45" fillId="0" borderId="57" xfId="0" applyFont="1" applyBorder="1" applyAlignment="1">
      <alignment horizontal="center" vertical="center"/>
    </xf>
    <xf numFmtId="0" fontId="8" fillId="0" borderId="15" xfId="47" applyFont="1" applyFill="1" applyBorder="1" applyAlignment="1">
      <alignment horizontal="left" vertical="center" wrapText="1"/>
    </xf>
    <xf numFmtId="0" fontId="7" fillId="0" borderId="0" xfId="33" applyFont="1" applyFill="1" applyBorder="1" applyAlignment="1">
      <alignment horizontal="center"/>
    </xf>
    <xf numFmtId="2" fontId="7" fillId="0" borderId="0" xfId="33" applyNumberFormat="1" applyFont="1" applyFill="1" applyBorder="1"/>
    <xf numFmtId="2" fontId="8" fillId="0" borderId="0" xfId="33" applyNumberFormat="1" applyFont="1" applyFill="1" applyBorder="1"/>
    <xf numFmtId="0" fontId="45" fillId="0" borderId="0" xfId="0" applyFont="1" applyBorder="1" applyAlignment="1">
      <alignment horizontal="center" vertical="center" wrapText="1"/>
    </xf>
    <xf numFmtId="0" fontId="44" fillId="0" borderId="0" xfId="0" applyFont="1" applyBorder="1" applyAlignment="1">
      <alignment horizontal="center" vertical="center"/>
    </xf>
    <xf numFmtId="0" fontId="43" fillId="0" borderId="0" xfId="0" applyFont="1" applyBorder="1" applyAlignment="1">
      <alignment horizontal="center" vertical="center"/>
    </xf>
    <xf numFmtId="0" fontId="46" fillId="0" borderId="0" xfId="0" applyFont="1" applyBorder="1" applyAlignment="1">
      <alignment horizontal="center" vertical="center" wrapText="1"/>
    </xf>
    <xf numFmtId="0" fontId="47" fillId="0" borderId="67" xfId="0" applyFont="1" applyBorder="1" applyAlignment="1">
      <alignment horizontal="center" vertical="center" wrapText="1"/>
    </xf>
    <xf numFmtId="0" fontId="47" fillId="0" borderId="7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0" xfId="0" applyFont="1" applyBorder="1" applyAlignment="1">
      <alignment horizontal="center" vertical="center" wrapText="1"/>
    </xf>
    <xf numFmtId="0" fontId="43" fillId="0" borderId="74" xfId="0" applyFont="1" applyBorder="1" applyAlignment="1">
      <alignment horizontal="center" vertical="center"/>
    </xf>
    <xf numFmtId="0" fontId="44" fillId="0" borderId="0" xfId="0" applyFont="1" applyBorder="1" applyAlignment="1">
      <alignment horizontal="center" vertical="center" wrapText="1"/>
    </xf>
    <xf numFmtId="0" fontId="8" fillId="0" borderId="2" xfId="33" applyFont="1" applyBorder="1" applyAlignment="1">
      <alignment horizontal="center" vertical="center"/>
    </xf>
    <xf numFmtId="0" fontId="8" fillId="0" borderId="6" xfId="33" applyFont="1" applyBorder="1" applyAlignment="1">
      <alignment horizontal="center" vertical="center"/>
    </xf>
    <xf numFmtId="0" fontId="7" fillId="36" borderId="12" xfId="33" applyFont="1" applyFill="1" applyBorder="1" applyAlignment="1">
      <alignment horizontal="center"/>
    </xf>
    <xf numFmtId="0" fontId="7" fillId="36" borderId="13" xfId="33" applyFont="1" applyFill="1" applyBorder="1" applyAlignment="1">
      <alignment horizontal="center"/>
    </xf>
    <xf numFmtId="0" fontId="7" fillId="0" borderId="2" xfId="33" applyFont="1" applyBorder="1" applyAlignment="1">
      <alignment horizontal="center" vertical="center"/>
    </xf>
    <xf numFmtId="0" fontId="7" fillId="0" borderId="6" xfId="33" applyFont="1" applyBorder="1" applyAlignment="1">
      <alignment horizontal="center" vertical="center"/>
    </xf>
    <xf numFmtId="0" fontId="7" fillId="0" borderId="7" xfId="33" applyFont="1" applyBorder="1" applyAlignment="1">
      <alignment horizontal="center" vertical="center"/>
    </xf>
    <xf numFmtId="0" fontId="7" fillId="0" borderId="8" xfId="33" applyFont="1" applyBorder="1" applyAlignment="1">
      <alignment horizontal="center" vertical="center"/>
    </xf>
    <xf numFmtId="0" fontId="7" fillId="0" borderId="9" xfId="33" applyFont="1" applyBorder="1" applyAlignment="1">
      <alignment horizontal="center" vertical="center"/>
    </xf>
    <xf numFmtId="0" fontId="7" fillId="0" borderId="10" xfId="33" applyFont="1" applyBorder="1" applyAlignment="1">
      <alignment horizontal="center" vertical="center"/>
    </xf>
    <xf numFmtId="0" fontId="7" fillId="0" borderId="0" xfId="33" applyFont="1" applyBorder="1" applyAlignment="1">
      <alignment horizontal="center" vertical="center"/>
    </xf>
    <xf numFmtId="0" fontId="7" fillId="0" borderId="11" xfId="33" applyFont="1" applyBorder="1" applyAlignment="1">
      <alignment horizontal="center" vertical="center"/>
    </xf>
    <xf numFmtId="0" fontId="7" fillId="0" borderId="3" xfId="33" applyFont="1" applyBorder="1" applyAlignment="1">
      <alignment horizontal="center" vertical="center"/>
    </xf>
    <xf numFmtId="0" fontId="7" fillId="0" borderId="4" xfId="33" applyFont="1" applyBorder="1" applyAlignment="1">
      <alignment horizontal="center" vertical="center"/>
    </xf>
    <xf numFmtId="0" fontId="7" fillId="0" borderId="5" xfId="33" applyFont="1" applyBorder="1" applyAlignment="1">
      <alignment horizontal="center" vertical="center"/>
    </xf>
    <xf numFmtId="0" fontId="7" fillId="0" borderId="3" xfId="33" applyFont="1" applyBorder="1" applyAlignment="1">
      <alignment horizontal="center" vertical="center" wrapText="1"/>
    </xf>
    <xf numFmtId="0" fontId="7" fillId="0" borderId="5" xfId="33" applyFont="1" applyBorder="1" applyAlignment="1">
      <alignment horizontal="center" vertical="center" wrapText="1"/>
    </xf>
    <xf numFmtId="0" fontId="7" fillId="36" borderId="12" xfId="33" quotePrefix="1" applyFont="1" applyFill="1" applyBorder="1" applyAlignment="1">
      <alignment horizontal="left" wrapText="1"/>
    </xf>
    <xf numFmtId="0" fontId="7" fillId="36" borderId="14" xfId="33" quotePrefix="1" applyFont="1" applyFill="1" applyBorder="1" applyAlignment="1">
      <alignment horizontal="left" wrapText="1"/>
    </xf>
    <xf numFmtId="0" fontId="7" fillId="0" borderId="7" xfId="33" applyFont="1" applyBorder="1" applyAlignment="1">
      <alignment horizontal="center" vertical="center" wrapText="1"/>
    </xf>
    <xf numFmtId="0" fontId="7" fillId="0" borderId="9" xfId="33" applyFont="1" applyBorder="1" applyAlignment="1">
      <alignment horizontal="center" vertical="center" wrapText="1"/>
    </xf>
    <xf numFmtId="0" fontId="7" fillId="36" borderId="14" xfId="33" applyFont="1" applyFill="1" applyBorder="1" applyAlignment="1">
      <alignment horizontal="center"/>
    </xf>
    <xf numFmtId="0" fontId="5" fillId="0" borderId="0" xfId="33" applyFont="1" applyBorder="1" applyAlignment="1">
      <alignment horizontal="justify" wrapText="1"/>
    </xf>
    <xf numFmtId="0" fontId="5" fillId="0" borderId="0" xfId="33" applyFont="1" applyAlignment="1">
      <alignment horizontal="justify" wrapText="1"/>
    </xf>
    <xf numFmtId="0" fontId="7" fillId="0" borderId="8" xfId="33" applyFont="1" applyBorder="1" applyAlignment="1">
      <alignment horizontal="left" wrapText="1"/>
    </xf>
    <xf numFmtId="0" fontId="7" fillId="0" borderId="9" xfId="33" applyFont="1" applyBorder="1" applyAlignment="1">
      <alignment horizontal="left" wrapText="1"/>
    </xf>
    <xf numFmtId="0" fontId="7" fillId="0" borderId="4" xfId="33" applyFont="1" applyBorder="1" applyAlignment="1">
      <alignment horizontal="left" wrapText="1"/>
    </xf>
    <xf numFmtId="0" fontId="7" fillId="0" borderId="5" xfId="33" applyFont="1" applyBorder="1" applyAlignment="1">
      <alignment horizontal="left" wrapText="1"/>
    </xf>
    <xf numFmtId="0" fontId="7" fillId="0" borderId="0" xfId="32" applyFont="1" applyBorder="1" applyAlignment="1">
      <alignment horizontal="left" wrapText="1" indent="3"/>
    </xf>
    <xf numFmtId="0" fontId="1" fillId="0" borderId="0" xfId="31" applyFont="1" applyBorder="1" applyAlignment="1">
      <alignment horizontal="left" wrapText="1" indent="3"/>
    </xf>
    <xf numFmtId="0" fontId="7" fillId="0" borderId="0" xfId="33" applyFont="1" applyBorder="1" applyAlignment="1">
      <alignment horizontal="left" wrapText="1" indent="3"/>
    </xf>
    <xf numFmtId="0" fontId="2" fillId="0" borderId="0" xfId="33" applyFont="1" applyAlignment="1">
      <alignment horizontal="left" vertical="center" textRotation="90"/>
    </xf>
    <xf numFmtId="0" fontId="12" fillId="0" borderId="0" xfId="30" applyAlignment="1"/>
    <xf numFmtId="0" fontId="3" fillId="0" borderId="7" xfId="33" applyFont="1" applyBorder="1" applyAlignment="1">
      <alignment horizontal="center" vertical="center"/>
    </xf>
    <xf numFmtId="0" fontId="3" fillId="0" borderId="8" xfId="33" applyFont="1" applyBorder="1" applyAlignment="1">
      <alignment horizontal="center" vertical="center"/>
    </xf>
    <xf numFmtId="0" fontId="3" fillId="0" borderId="9" xfId="33" applyFont="1" applyBorder="1" applyAlignment="1">
      <alignment horizontal="center" vertical="center"/>
    </xf>
    <xf numFmtId="0" fontId="3" fillId="0" borderId="10" xfId="33" applyFont="1" applyBorder="1" applyAlignment="1">
      <alignment horizontal="center" vertical="center"/>
    </xf>
    <xf numFmtId="0" fontId="3" fillId="0" borderId="0" xfId="33" applyFont="1" applyBorder="1" applyAlignment="1">
      <alignment horizontal="center" vertical="center"/>
    </xf>
    <xf numFmtId="0" fontId="3" fillId="0" borderId="11" xfId="33" applyFont="1" applyBorder="1" applyAlignment="1">
      <alignment horizontal="center" vertical="center"/>
    </xf>
    <xf numFmtId="0" fontId="29" fillId="35" borderId="0" xfId="33" applyFont="1" applyFill="1" applyAlignment="1">
      <alignment horizontal="center" wrapText="1"/>
    </xf>
    <xf numFmtId="0" fontId="31" fillId="0" borderId="0" xfId="0" applyFont="1" applyAlignment="1">
      <alignment horizontal="right" vertical="center" wrapText="1"/>
    </xf>
    <xf numFmtId="0" fontId="30" fillId="35" borderId="0" xfId="0" applyFont="1" applyFill="1" applyAlignment="1">
      <alignment horizontal="center" wrapText="1"/>
    </xf>
    <xf numFmtId="0" fontId="31" fillId="0" borderId="4" xfId="0" applyFont="1" applyBorder="1" applyAlignment="1">
      <alignment horizontal="right" wrapText="1"/>
    </xf>
    <xf numFmtId="0" fontId="7" fillId="0" borderId="1" xfId="47" applyFont="1" applyBorder="1" applyAlignment="1">
      <alignment horizontal="center" vertical="center" wrapText="1"/>
    </xf>
    <xf numFmtId="0" fontId="7" fillId="0" borderId="2" xfId="47" applyFont="1" applyBorder="1" applyAlignment="1">
      <alignment horizontal="center" vertical="center" wrapText="1"/>
    </xf>
    <xf numFmtId="0" fontId="7" fillId="0" borderId="6" xfId="47" applyFont="1" applyBorder="1" applyAlignment="1">
      <alignment horizontal="center" vertical="center" wrapText="1"/>
    </xf>
    <xf numFmtId="0" fontId="7" fillId="0" borderId="15" xfId="47" applyFont="1" applyBorder="1" applyAlignment="1">
      <alignment horizontal="center" vertical="center" wrapText="1"/>
    </xf>
    <xf numFmtId="0" fontId="4" fillId="0" borderId="7" xfId="47" applyFont="1" applyBorder="1" applyAlignment="1">
      <alignment horizontal="center" vertical="center" wrapText="1"/>
    </xf>
    <xf numFmtId="0" fontId="4" fillId="0" borderId="3" xfId="47" applyFont="1" applyBorder="1" applyAlignment="1">
      <alignment horizontal="center" vertical="center" wrapText="1"/>
    </xf>
    <xf numFmtId="0" fontId="36" fillId="0" borderId="0" xfId="0" applyFont="1" applyAlignment="1">
      <alignment horizontal="right" vertical="center"/>
    </xf>
    <xf numFmtId="0" fontId="29" fillId="35" borderId="0" xfId="0" applyFont="1" applyFill="1" applyAlignment="1">
      <alignment horizontal="center" vertical="center" wrapText="1"/>
    </xf>
    <xf numFmtId="0" fontId="29" fillId="35" borderId="0" xfId="0" applyFont="1" applyFill="1" applyAlignment="1">
      <alignment horizontal="center" vertical="center"/>
    </xf>
    <xf numFmtId="0" fontId="36" fillId="0" borderId="0" xfId="0" applyFont="1" applyAlignment="1">
      <alignment horizontal="center"/>
    </xf>
    <xf numFmtId="0" fontId="36" fillId="0" borderId="0" xfId="0" applyFont="1" applyBorder="1" applyAlignment="1">
      <alignment horizontal="right"/>
    </xf>
    <xf numFmtId="0" fontId="37" fillId="0" borderId="61"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5" xfId="0" applyFont="1" applyBorder="1" applyAlignment="1">
      <alignment horizontal="center" vertical="center" wrapText="1"/>
    </xf>
    <xf numFmtId="0" fontId="3" fillId="0" borderId="10" xfId="47" quotePrefix="1" applyFont="1" applyBorder="1" applyAlignment="1">
      <alignment horizontal="left" vertical="center"/>
    </xf>
    <xf numFmtId="0" fontId="3" fillId="0" borderId="11" xfId="47" quotePrefix="1" applyFont="1" applyBorder="1" applyAlignment="1">
      <alignment horizontal="left" vertical="center"/>
    </xf>
    <xf numFmtId="0" fontId="4" fillId="36" borderId="12" xfId="47" quotePrefix="1" applyFont="1" applyFill="1" applyBorder="1" applyAlignment="1">
      <alignment horizontal="right" vertical="center"/>
    </xf>
    <xf numFmtId="0" fontId="4" fillId="36" borderId="14" xfId="47" quotePrefix="1" applyFont="1" applyFill="1" applyBorder="1" applyAlignment="1">
      <alignment horizontal="right" vertical="center"/>
    </xf>
    <xf numFmtId="0" fontId="37" fillId="0" borderId="0" xfId="0" applyFont="1" applyAlignment="1">
      <alignment horizontal="center"/>
    </xf>
    <xf numFmtId="0" fontId="36" fillId="0" borderId="0" xfId="0" applyFont="1" applyAlignment="1">
      <alignment horizontal="right"/>
    </xf>
    <xf numFmtId="49" fontId="3" fillId="0" borderId="10" xfId="47" quotePrefix="1" applyNumberFormat="1" applyFont="1" applyBorder="1" applyAlignment="1">
      <alignment horizontal="left" vertical="center"/>
    </xf>
    <xf numFmtId="49" fontId="3" fillId="0" borderId="11" xfId="47" quotePrefix="1" applyNumberFormat="1" applyFont="1" applyBorder="1" applyAlignment="1">
      <alignment horizontal="left" vertical="center"/>
    </xf>
    <xf numFmtId="0" fontId="4" fillId="0" borderId="7" xfId="47" applyFont="1" applyBorder="1" applyAlignment="1">
      <alignment horizontal="center" vertical="center"/>
    </xf>
    <xf numFmtId="0" fontId="4" fillId="0" borderId="9" xfId="47" applyFont="1" applyBorder="1" applyAlignment="1">
      <alignment horizontal="center" vertical="center"/>
    </xf>
    <xf numFmtId="0" fontId="4" fillId="0" borderId="3" xfId="47" applyFont="1" applyBorder="1" applyAlignment="1">
      <alignment horizontal="center" vertical="center"/>
    </xf>
    <xf numFmtId="0" fontId="4" fillId="0" borderId="5" xfId="47" applyFont="1" applyBorder="1" applyAlignment="1">
      <alignment horizontal="center" vertical="center"/>
    </xf>
    <xf numFmtId="0" fontId="36" fillId="0" borderId="4" xfId="0" applyFont="1" applyBorder="1" applyAlignment="1">
      <alignment horizontal="right" vertical="center"/>
    </xf>
    <xf numFmtId="0" fontId="4" fillId="0" borderId="1" xfId="47" applyFont="1" applyBorder="1" applyAlignment="1">
      <alignment horizontal="center" vertical="center" wrapText="1"/>
    </xf>
    <xf numFmtId="0" fontId="4" fillId="0" borderId="2" xfId="47"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 fillId="0" borderId="0" xfId="47" applyFont="1" applyBorder="1" applyAlignment="1">
      <alignment horizontal="center"/>
    </xf>
    <xf numFmtId="0" fontId="3" fillId="0" borderId="11" xfId="47" applyFont="1" applyBorder="1" applyAlignment="1">
      <alignment horizontal="center"/>
    </xf>
    <xf numFmtId="0" fontId="0" fillId="0" borderId="0" xfId="0" applyAlignment="1">
      <alignment horizontal="justify" vertical="center" wrapText="1"/>
    </xf>
    <xf numFmtId="0" fontId="0" fillId="0" borderId="0" xfId="0" applyAlignment="1">
      <alignment horizontal="justify" wrapText="1"/>
    </xf>
    <xf numFmtId="0" fontId="48" fillId="0" borderId="77" xfId="0" applyFont="1" applyBorder="1" applyAlignment="1">
      <alignment horizontal="center" vertical="center" wrapText="1"/>
    </xf>
    <xf numFmtId="0" fontId="48" fillId="0" borderId="78" xfId="0" applyFont="1" applyBorder="1" applyAlignment="1">
      <alignment horizontal="center" vertical="center" wrapText="1"/>
    </xf>
    <xf numFmtId="0" fontId="48" fillId="0" borderId="57" xfId="0" applyFont="1" applyBorder="1" applyAlignment="1">
      <alignment horizontal="center" vertical="center" wrapText="1"/>
    </xf>
    <xf numFmtId="0" fontId="5" fillId="0" borderId="0" xfId="33" applyFont="1" applyAlignment="1">
      <alignment horizontal="left" vertical="center" wrapText="1"/>
    </xf>
    <xf numFmtId="0" fontId="7" fillId="36" borderId="12" xfId="33" quotePrefix="1" applyFont="1" applyFill="1" applyBorder="1" applyAlignment="1">
      <alignment horizontal="center"/>
    </xf>
    <xf numFmtId="0" fontId="7" fillId="36" borderId="14" xfId="33" quotePrefix="1" applyFont="1" applyFill="1" applyBorder="1" applyAlignment="1">
      <alignment horizontal="center"/>
    </xf>
    <xf numFmtId="0" fontId="5" fillId="0" borderId="0" xfId="33" applyFont="1" applyAlignment="1">
      <alignment horizontal="left" wrapText="1"/>
    </xf>
    <xf numFmtId="0" fontId="5" fillId="0" borderId="0" xfId="33" applyFont="1" applyAlignment="1">
      <alignment horizontal="left" vertical="top" wrapText="1"/>
    </xf>
    <xf numFmtId="0" fontId="45" fillId="0" borderId="77" xfId="0" applyFont="1" applyBorder="1" applyAlignment="1">
      <alignment horizontal="center" vertical="center"/>
    </xf>
    <xf numFmtId="0" fontId="45" fillId="0" borderId="78" xfId="0" applyFont="1" applyBorder="1" applyAlignment="1">
      <alignment horizontal="center" vertical="center"/>
    </xf>
    <xf numFmtId="0" fontId="45" fillId="0" borderId="57" xfId="0" applyFont="1" applyBorder="1" applyAlignment="1">
      <alignment horizontal="center" vertical="center"/>
    </xf>
    <xf numFmtId="0" fontId="5" fillId="0" borderId="0" xfId="33" applyFont="1" applyFill="1" applyAlignment="1">
      <alignment horizontal="left" wrapText="1"/>
    </xf>
    <xf numFmtId="0" fontId="5" fillId="0" borderId="0" xfId="33" applyFont="1" applyBorder="1" applyAlignment="1">
      <alignment horizontal="left" wrapText="1"/>
    </xf>
    <xf numFmtId="0" fontId="3" fillId="0" borderId="0" xfId="33" applyFont="1" applyAlignment="1">
      <alignment horizontal="left" vertical="top" wrapText="1"/>
    </xf>
  </cellXfs>
  <cellStyles count="51">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2" xfId="48"/>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Migliaia (0)_TABD1" xfId="49"/>
    <cellStyle name="Neutrale" xfId="29" builtinId="28" customBuiltin="1"/>
    <cellStyle name="Normale" xfId="0" builtinId="0"/>
    <cellStyle name="Normale 2" xfId="30"/>
    <cellStyle name="Normale 2 2" xfId="47"/>
    <cellStyle name="Normale 3" xfId="31"/>
    <cellStyle name="Normale_Tabelle circolare trimestrale 2" xfId="32"/>
    <cellStyle name="Normale_Tabelle circolare trimestrale 2 2" xfId="33"/>
    <cellStyle name="Nota" xfId="34" builtinId="10" customBuiltin="1"/>
    <cellStyle name="Output" xfId="35" builtinId="21" customBuiltin="1"/>
    <cellStyle name="Percentuale" xfId="46" builtinId="5"/>
    <cellStyle name="Testo avviso" xfId="36" builtinId="11" customBuiltin="1"/>
    <cellStyle name="Testo descrittivo" xfId="37" builtinId="53" customBuiltin="1"/>
    <cellStyle name="Titolo" xfId="38" builtinId="15" customBuiltin="1"/>
    <cellStyle name="Titolo 1" xfId="39" builtinId="16" customBuiltin="1"/>
    <cellStyle name="Titolo 2" xfId="40" builtinId="17" customBuiltin="1"/>
    <cellStyle name="Titolo 3" xfId="41" builtinId="18" customBuiltin="1"/>
    <cellStyle name="Titolo 4" xfId="42" builtinId="19" customBuiltin="1"/>
    <cellStyle name="Totale" xfId="43" builtinId="25" customBuiltin="1"/>
    <cellStyle name="Valore non valido" xfId="44" builtinId="27" customBuiltin="1"/>
    <cellStyle name="Valore valido" xfId="45" builtinId="26" customBuiltin="1"/>
    <cellStyle name="Valuta (0)_TABD1"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_Premi%20anno%202014_non%20vigi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_Premi%20anno%202014_tot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8"/>
      <sheetName val="Tavola 9"/>
      <sheetName val="Tavola 10"/>
      <sheetName val="Tavola 11"/>
      <sheetName val="datitrim"/>
      <sheetName val="omogenei"/>
    </sheetNames>
    <sheetDataSet>
      <sheetData sheetId="0"/>
      <sheetData sheetId="1"/>
      <sheetData sheetId="2"/>
      <sheetData sheetId="3"/>
      <sheetData sheetId="4">
        <row r="1">
          <cell r="C1">
            <v>409377</v>
          </cell>
          <cell r="I1">
            <v>2014</v>
          </cell>
          <cell r="J1">
            <v>0</v>
          </cell>
          <cell r="K1">
            <v>-1.2</v>
          </cell>
          <cell r="L1">
            <v>8.76</v>
          </cell>
        </row>
        <row r="2">
          <cell r="C2">
            <v>184761</v>
          </cell>
          <cell r="K2">
            <v>8.5</v>
          </cell>
          <cell r="L2">
            <v>3.96</v>
          </cell>
        </row>
        <row r="3">
          <cell r="C3">
            <v>227408</v>
          </cell>
          <cell r="K3">
            <v>-1.66</v>
          </cell>
          <cell r="L3">
            <v>4.87</v>
          </cell>
        </row>
        <row r="4">
          <cell r="C4">
            <v>564</v>
          </cell>
          <cell r="K4">
            <v>-26.75</v>
          </cell>
          <cell r="L4">
            <v>0.01</v>
          </cell>
        </row>
        <row r="5">
          <cell r="C5">
            <v>15283</v>
          </cell>
          <cell r="K5">
            <v>-1.39</v>
          </cell>
          <cell r="L5">
            <v>0.33</v>
          </cell>
        </row>
        <row r="6">
          <cell r="C6">
            <v>50165</v>
          </cell>
          <cell r="K6">
            <v>-15.45</v>
          </cell>
          <cell r="L6">
            <v>1.07</v>
          </cell>
        </row>
        <row r="7">
          <cell r="C7">
            <v>147223</v>
          </cell>
          <cell r="K7">
            <v>2.2599999999999998</v>
          </cell>
          <cell r="L7">
            <v>3.15</v>
          </cell>
        </row>
        <row r="8">
          <cell r="C8">
            <v>351835</v>
          </cell>
          <cell r="K8">
            <v>2.35</v>
          </cell>
          <cell r="L8">
            <v>7.53</v>
          </cell>
        </row>
        <row r="9">
          <cell r="C9">
            <v>346434</v>
          </cell>
          <cell r="K9">
            <v>0.59</v>
          </cell>
          <cell r="L9">
            <v>7.42</v>
          </cell>
        </row>
        <row r="10">
          <cell r="C10">
            <v>808471</v>
          </cell>
          <cell r="K10">
            <v>-15.98</v>
          </cell>
          <cell r="L10">
            <v>17.309999999999999</v>
          </cell>
        </row>
        <row r="11">
          <cell r="C11">
            <v>11182</v>
          </cell>
          <cell r="K11">
            <v>13.63</v>
          </cell>
          <cell r="L11">
            <v>0.24</v>
          </cell>
        </row>
        <row r="12">
          <cell r="C12">
            <v>1600</v>
          </cell>
          <cell r="K12">
            <v>0.56999999999999995</v>
          </cell>
          <cell r="L12">
            <v>0.03</v>
          </cell>
        </row>
        <row r="13">
          <cell r="C13">
            <v>1164347</v>
          </cell>
          <cell r="K13">
            <v>10.14</v>
          </cell>
          <cell r="L13">
            <v>24.93</v>
          </cell>
        </row>
        <row r="14">
          <cell r="C14">
            <v>469417</v>
          </cell>
          <cell r="K14">
            <v>24.58</v>
          </cell>
          <cell r="L14">
            <v>10.050000000000001</v>
          </cell>
        </row>
        <row r="15">
          <cell r="C15">
            <v>120604</v>
          </cell>
          <cell r="K15">
            <v>4.42</v>
          </cell>
          <cell r="L15">
            <v>2.58</v>
          </cell>
        </row>
        <row r="16">
          <cell r="C16">
            <v>243083</v>
          </cell>
          <cell r="K16">
            <v>9.4499999999999993</v>
          </cell>
          <cell r="L16">
            <v>5.2</v>
          </cell>
        </row>
        <row r="17">
          <cell r="C17">
            <v>69132</v>
          </cell>
          <cell r="K17">
            <v>5.22</v>
          </cell>
          <cell r="L17">
            <v>1.48</v>
          </cell>
        </row>
        <row r="18">
          <cell r="C18">
            <v>50280</v>
          </cell>
          <cell r="K18">
            <v>20.88</v>
          </cell>
          <cell r="L18">
            <v>1.08</v>
          </cell>
        </row>
        <row r="19">
          <cell r="K19">
            <v>2.08</v>
          </cell>
          <cell r="L19">
            <v>100</v>
          </cell>
        </row>
        <row r="21">
          <cell r="C21">
            <v>14650</v>
          </cell>
          <cell r="D21">
            <v>505171</v>
          </cell>
          <cell r="E21">
            <v>1113</v>
          </cell>
          <cell r="F21">
            <v>0</v>
          </cell>
          <cell r="G21">
            <v>18066</v>
          </cell>
          <cell r="H21">
            <v>539894</v>
          </cell>
          <cell r="I21">
            <v>0</v>
          </cell>
          <cell r="J21">
            <v>557960</v>
          </cell>
        </row>
        <row r="22">
          <cell r="C22">
            <v>0</v>
          </cell>
          <cell r="D22">
            <v>0</v>
          </cell>
          <cell r="E22">
            <v>0</v>
          </cell>
          <cell r="F22">
            <v>0</v>
          </cell>
          <cell r="G22">
            <v>0</v>
          </cell>
          <cell r="H22">
            <v>0</v>
          </cell>
          <cell r="I22">
            <v>0</v>
          </cell>
          <cell r="J22">
            <v>0</v>
          </cell>
        </row>
        <row r="23">
          <cell r="C23">
            <v>1080</v>
          </cell>
          <cell r="D23">
            <v>52281</v>
          </cell>
          <cell r="E23">
            <v>0</v>
          </cell>
          <cell r="F23">
            <v>0</v>
          </cell>
          <cell r="G23">
            <v>73</v>
          </cell>
          <cell r="H23">
            <v>256</v>
          </cell>
          <cell r="I23">
            <v>54</v>
          </cell>
          <cell r="J23">
            <v>383</v>
          </cell>
        </row>
        <row r="24">
          <cell r="C24">
            <v>0</v>
          </cell>
          <cell r="D24">
            <v>0</v>
          </cell>
          <cell r="E24">
            <v>0</v>
          </cell>
          <cell r="F24">
            <v>0</v>
          </cell>
          <cell r="G24">
            <v>0</v>
          </cell>
          <cell r="H24">
            <v>0</v>
          </cell>
          <cell r="I24">
            <v>0</v>
          </cell>
          <cell r="J24">
            <v>0</v>
          </cell>
        </row>
        <row r="26">
          <cell r="C26">
            <v>0</v>
          </cell>
          <cell r="D26">
            <v>0</v>
          </cell>
          <cell r="E26">
            <v>0</v>
          </cell>
          <cell r="F26">
            <v>0</v>
          </cell>
          <cell r="G26">
            <v>0</v>
          </cell>
          <cell r="H26">
            <v>0</v>
          </cell>
          <cell r="I26">
            <v>0</v>
          </cell>
          <cell r="J26">
            <v>0</v>
          </cell>
        </row>
        <row r="27">
          <cell r="C27">
            <v>0</v>
          </cell>
          <cell r="D27">
            <v>0</v>
          </cell>
          <cell r="E27">
            <v>0</v>
          </cell>
          <cell r="F27">
            <v>0</v>
          </cell>
          <cell r="G27">
            <v>0</v>
          </cell>
          <cell r="H27">
            <v>0</v>
          </cell>
          <cell r="I27">
            <v>0</v>
          </cell>
          <cell r="J27">
            <v>0</v>
          </cell>
        </row>
        <row r="28">
          <cell r="C28">
            <v>383979</v>
          </cell>
          <cell r="D28">
            <v>6767575</v>
          </cell>
          <cell r="E28">
            <v>0</v>
          </cell>
          <cell r="F28">
            <v>0</v>
          </cell>
          <cell r="G28">
            <v>684</v>
          </cell>
          <cell r="H28">
            <v>321979</v>
          </cell>
          <cell r="I28">
            <v>0</v>
          </cell>
          <cell r="J28">
            <v>322663</v>
          </cell>
        </row>
        <row r="29">
          <cell r="C29">
            <v>0</v>
          </cell>
          <cell r="D29">
            <v>0</v>
          </cell>
          <cell r="E29">
            <v>0</v>
          </cell>
          <cell r="F29">
            <v>0</v>
          </cell>
          <cell r="G29">
            <v>0</v>
          </cell>
          <cell r="H29">
            <v>0</v>
          </cell>
          <cell r="I29">
            <v>0</v>
          </cell>
          <cell r="J29">
            <v>0</v>
          </cell>
        </row>
        <row r="30">
          <cell r="I30">
            <v>0</v>
          </cell>
        </row>
        <row r="31">
          <cell r="K31">
            <v>36.44</v>
          </cell>
          <cell r="L31">
            <v>14.09</v>
          </cell>
          <cell r="M31">
            <v>31.87</v>
          </cell>
          <cell r="N31">
            <v>0</v>
          </cell>
          <cell r="O31">
            <v>18.93</v>
          </cell>
          <cell r="P31">
            <v>38.46</v>
          </cell>
          <cell r="Q31">
            <v>0</v>
          </cell>
          <cell r="R31">
            <v>37.979999999999997</v>
          </cell>
        </row>
        <row r="32">
          <cell r="C32">
            <v>0</v>
          </cell>
          <cell r="D32">
            <v>0</v>
          </cell>
          <cell r="E32">
            <v>0</v>
          </cell>
          <cell r="F32">
            <v>0</v>
          </cell>
          <cell r="G32">
            <v>0</v>
          </cell>
          <cell r="H32">
            <v>0</v>
          </cell>
          <cell r="I32">
            <v>0</v>
          </cell>
          <cell r="J32">
            <v>0</v>
          </cell>
        </row>
        <row r="33">
          <cell r="C33">
            <v>13791</v>
          </cell>
          <cell r="D33">
            <v>2564578</v>
          </cell>
          <cell r="E33">
            <v>0</v>
          </cell>
          <cell r="F33">
            <v>0</v>
          </cell>
          <cell r="G33">
            <v>7093</v>
          </cell>
          <cell r="H33">
            <v>2559387</v>
          </cell>
          <cell r="I33">
            <v>6204</v>
          </cell>
          <cell r="J33">
            <v>2572684</v>
          </cell>
        </row>
        <row r="34">
          <cell r="C34">
            <v>22040</v>
          </cell>
          <cell r="D34">
            <v>938613</v>
          </cell>
          <cell r="E34">
            <v>0</v>
          </cell>
          <cell r="F34">
            <v>0</v>
          </cell>
          <cell r="G34">
            <v>0</v>
          </cell>
          <cell r="H34">
            <v>937319</v>
          </cell>
          <cell r="I34">
            <v>2276</v>
          </cell>
          <cell r="J34">
            <v>939595</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0</v>
          </cell>
          <cell r="D38">
            <v>0</v>
          </cell>
          <cell r="E38">
            <v>0</v>
          </cell>
          <cell r="F38">
            <v>0</v>
          </cell>
          <cell r="G38">
            <v>0</v>
          </cell>
          <cell r="H38">
            <v>0</v>
          </cell>
          <cell r="I38">
            <v>0</v>
          </cell>
          <cell r="J38">
            <v>0</v>
          </cell>
        </row>
        <row r="39">
          <cell r="K39">
            <v>101.05</v>
          </cell>
          <cell r="L39">
            <v>57.85</v>
          </cell>
          <cell r="M39">
            <v>0</v>
          </cell>
          <cell r="N39">
            <v>0</v>
          </cell>
          <cell r="O39">
            <v>0.9</v>
          </cell>
          <cell r="P39">
            <v>71.510000000000005</v>
          </cell>
          <cell r="Q39">
            <v>54.13</v>
          </cell>
          <cell r="R39">
            <v>71.22</v>
          </cell>
        </row>
        <row r="40">
          <cell r="C40">
            <v>0</v>
          </cell>
          <cell r="D40">
            <v>0</v>
          </cell>
          <cell r="E40">
            <v>0</v>
          </cell>
          <cell r="F40">
            <v>0</v>
          </cell>
          <cell r="G40">
            <v>0</v>
          </cell>
          <cell r="H40">
            <v>1380</v>
          </cell>
          <cell r="I40">
            <v>0</v>
          </cell>
          <cell r="J40">
            <v>1380</v>
          </cell>
          <cell r="K40">
            <v>0</v>
          </cell>
          <cell r="L40">
            <v>0</v>
          </cell>
          <cell r="M40">
            <v>0</v>
          </cell>
          <cell r="N40">
            <v>0</v>
          </cell>
          <cell r="O40">
            <v>0</v>
          </cell>
          <cell r="P40">
            <v>125.12</v>
          </cell>
          <cell r="Q40">
            <v>0</v>
          </cell>
          <cell r="R40">
            <v>125.12</v>
          </cell>
        </row>
        <row r="41">
          <cell r="C41">
            <v>0</v>
          </cell>
          <cell r="D41">
            <v>0</v>
          </cell>
          <cell r="E41">
            <v>0</v>
          </cell>
          <cell r="F41">
            <v>0</v>
          </cell>
          <cell r="G41">
            <v>0</v>
          </cell>
          <cell r="H41">
            <v>0</v>
          </cell>
          <cell r="I41">
            <v>0</v>
          </cell>
          <cell r="J41">
            <v>0</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0</v>
          </cell>
          <cell r="D47">
            <v>0</v>
          </cell>
          <cell r="E47">
            <v>0</v>
          </cell>
          <cell r="F47">
            <v>0</v>
          </cell>
          <cell r="G47">
            <v>0</v>
          </cell>
          <cell r="H47">
            <v>0</v>
          </cell>
          <cell r="I47">
            <v>0</v>
          </cell>
          <cell r="J47">
            <v>0</v>
          </cell>
        </row>
        <row r="48">
          <cell r="C48">
            <v>0</v>
          </cell>
          <cell r="D48">
            <v>0</v>
          </cell>
          <cell r="E48">
            <v>0</v>
          </cell>
          <cell r="F48">
            <v>0</v>
          </cell>
          <cell r="G48">
            <v>0</v>
          </cell>
          <cell r="H48">
            <v>0</v>
          </cell>
          <cell r="I48">
            <v>0</v>
          </cell>
          <cell r="J48">
            <v>0</v>
          </cell>
        </row>
        <row r="49">
          <cell r="K49">
            <v>0</v>
          </cell>
          <cell r="L49">
            <v>0</v>
          </cell>
          <cell r="O49">
            <v>0</v>
          </cell>
          <cell r="P49">
            <v>0</v>
          </cell>
          <cell r="Q49">
            <v>0</v>
          </cell>
          <cell r="R49">
            <v>0</v>
          </cell>
        </row>
        <row r="50">
          <cell r="C50">
            <v>126778</v>
          </cell>
          <cell r="D50">
            <v>6807</v>
          </cell>
          <cell r="E50">
            <v>0</v>
          </cell>
          <cell r="F50">
            <v>0</v>
          </cell>
          <cell r="G50">
            <v>3</v>
          </cell>
          <cell r="H50">
            <v>6372</v>
          </cell>
          <cell r="I50">
            <v>0</v>
          </cell>
          <cell r="J50">
            <v>6375</v>
          </cell>
        </row>
        <row r="51">
          <cell r="K51">
            <v>40.14</v>
          </cell>
          <cell r="L51">
            <v>24.37</v>
          </cell>
          <cell r="M51">
            <v>31.87</v>
          </cell>
          <cell r="N51">
            <v>0</v>
          </cell>
          <cell r="O51">
            <v>13.4</v>
          </cell>
          <cell r="P51">
            <v>63.63</v>
          </cell>
          <cell r="Q51">
            <v>55.11</v>
          </cell>
          <cell r="R51">
            <v>63.19</v>
          </cell>
        </row>
        <row r="52">
          <cell r="C52">
            <v>3579</v>
          </cell>
          <cell r="D52">
            <v>603165</v>
          </cell>
          <cell r="E52">
            <v>11</v>
          </cell>
          <cell r="F52">
            <v>7</v>
          </cell>
          <cell r="G52">
            <v>0</v>
          </cell>
          <cell r="H52">
            <v>6291</v>
          </cell>
          <cell r="I52">
            <v>0</v>
          </cell>
          <cell r="J52">
            <v>6291</v>
          </cell>
        </row>
        <row r="53">
          <cell r="C53">
            <v>958</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58">
          <cell r="C58">
            <v>0</v>
          </cell>
          <cell r="D58">
            <v>0</v>
          </cell>
          <cell r="E58">
            <v>0</v>
          </cell>
          <cell r="F58">
            <v>0</v>
          </cell>
          <cell r="G58">
            <v>0</v>
          </cell>
          <cell r="H58">
            <v>0</v>
          </cell>
          <cell r="I58">
            <v>0</v>
          </cell>
          <cell r="J58">
            <v>0</v>
          </cell>
        </row>
        <row r="59">
          <cell r="C59">
            <v>126778</v>
          </cell>
          <cell r="D59">
            <v>6807</v>
          </cell>
          <cell r="E59">
            <v>0</v>
          </cell>
          <cell r="F59">
            <v>0</v>
          </cell>
          <cell r="G59">
            <v>3</v>
          </cell>
          <cell r="H59">
            <v>6372</v>
          </cell>
          <cell r="I59">
            <v>0</v>
          </cell>
          <cell r="J59">
            <v>6375</v>
          </cell>
        </row>
        <row r="60">
          <cell r="C60">
            <v>0</v>
          </cell>
          <cell r="D60">
            <v>0</v>
          </cell>
          <cell r="E60">
            <v>0</v>
          </cell>
          <cell r="F60">
            <v>0</v>
          </cell>
          <cell r="G60">
            <v>0</v>
          </cell>
          <cell r="H60">
            <v>0</v>
          </cell>
          <cell r="I60">
            <v>0</v>
          </cell>
          <cell r="J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0</v>
          </cell>
          <cell r="D67">
            <v>0</v>
          </cell>
          <cell r="E67">
            <v>0</v>
          </cell>
          <cell r="F67">
            <v>0</v>
          </cell>
          <cell r="G67">
            <v>0</v>
          </cell>
        </row>
        <row r="68">
          <cell r="C68">
            <v>66031</v>
          </cell>
          <cell r="D68">
            <v>539895</v>
          </cell>
          <cell r="E68">
            <v>2953</v>
          </cell>
          <cell r="F68">
            <v>608879</v>
          </cell>
          <cell r="G68">
            <v>15457</v>
          </cell>
        </row>
        <row r="69">
          <cell r="C69">
            <v>0</v>
          </cell>
          <cell r="D69">
            <v>0</v>
          </cell>
          <cell r="E69">
            <v>0</v>
          </cell>
          <cell r="F69">
            <v>0</v>
          </cell>
          <cell r="G69">
            <v>0</v>
          </cell>
        </row>
        <row r="70">
          <cell r="C70">
            <v>197</v>
          </cell>
          <cell r="D70">
            <v>255</v>
          </cell>
          <cell r="E70">
            <v>532</v>
          </cell>
          <cell r="F70">
            <v>984</v>
          </cell>
          <cell r="G70">
            <v>55</v>
          </cell>
        </row>
        <row r="71">
          <cell r="C71">
            <v>347</v>
          </cell>
          <cell r="D71">
            <v>0</v>
          </cell>
          <cell r="E71">
            <v>0</v>
          </cell>
          <cell r="F71">
            <v>347</v>
          </cell>
          <cell r="G71">
            <v>0</v>
          </cell>
        </row>
        <row r="73">
          <cell r="C73">
            <v>0</v>
          </cell>
          <cell r="D73">
            <v>0</v>
          </cell>
          <cell r="E73">
            <v>0</v>
          </cell>
          <cell r="F73">
            <v>0</v>
          </cell>
          <cell r="G73">
            <v>0</v>
          </cell>
        </row>
        <row r="74">
          <cell r="C74">
            <v>2170</v>
          </cell>
          <cell r="D74">
            <v>384652</v>
          </cell>
          <cell r="E74">
            <v>36821</v>
          </cell>
          <cell r="F74">
            <v>423643</v>
          </cell>
          <cell r="G74">
            <v>1590</v>
          </cell>
        </row>
        <row r="75">
          <cell r="C75">
            <v>0</v>
          </cell>
          <cell r="D75">
            <v>0</v>
          </cell>
          <cell r="E75">
            <v>29</v>
          </cell>
          <cell r="F75">
            <v>29</v>
          </cell>
          <cell r="G75">
            <v>0</v>
          </cell>
        </row>
        <row r="77">
          <cell r="K77">
            <v>11.25</v>
          </cell>
          <cell r="L77">
            <v>25.57</v>
          </cell>
          <cell r="M77">
            <v>7.63</v>
          </cell>
          <cell r="N77">
            <v>23.71</v>
          </cell>
          <cell r="O77">
            <v>-8.3000000000000007</v>
          </cell>
        </row>
        <row r="78">
          <cell r="C78">
            <v>0</v>
          </cell>
          <cell r="D78">
            <v>0</v>
          </cell>
          <cell r="E78">
            <v>0</v>
          </cell>
          <cell r="F78">
            <v>0</v>
          </cell>
          <cell r="G78">
            <v>0</v>
          </cell>
        </row>
        <row r="79">
          <cell r="C79">
            <v>32513</v>
          </cell>
          <cell r="D79">
            <v>2566681</v>
          </cell>
          <cell r="E79">
            <v>30990</v>
          </cell>
          <cell r="F79">
            <v>2630184</v>
          </cell>
          <cell r="G79">
            <v>2359</v>
          </cell>
        </row>
        <row r="80">
          <cell r="C80">
            <v>23563</v>
          </cell>
          <cell r="D80">
            <v>933017</v>
          </cell>
          <cell r="E80">
            <v>12810</v>
          </cell>
          <cell r="F80">
            <v>969390</v>
          </cell>
          <cell r="G80">
            <v>0</v>
          </cell>
        </row>
        <row r="81">
          <cell r="C81">
            <v>0</v>
          </cell>
          <cell r="D81">
            <v>0</v>
          </cell>
          <cell r="E81">
            <v>0</v>
          </cell>
          <cell r="F81">
            <v>0</v>
          </cell>
          <cell r="G81">
            <v>0</v>
          </cell>
        </row>
        <row r="82">
          <cell r="C82">
            <v>0</v>
          </cell>
          <cell r="D82">
            <v>0</v>
          </cell>
          <cell r="E82">
            <v>0</v>
          </cell>
          <cell r="F82">
            <v>0</v>
          </cell>
          <cell r="G82">
            <v>0</v>
          </cell>
        </row>
        <row r="84">
          <cell r="C84">
            <v>0</v>
          </cell>
          <cell r="D84">
            <v>0</v>
          </cell>
          <cell r="E84">
            <v>0</v>
          </cell>
          <cell r="F84">
            <v>0</v>
          </cell>
          <cell r="G84">
            <v>0</v>
          </cell>
        </row>
        <row r="85">
          <cell r="K85">
            <v>-10.89</v>
          </cell>
          <cell r="L85">
            <v>23.08</v>
          </cell>
          <cell r="M85">
            <v>11.97</v>
          </cell>
          <cell r="N85">
            <v>22.21</v>
          </cell>
          <cell r="O85">
            <v>-18.46</v>
          </cell>
        </row>
        <row r="86">
          <cell r="C86">
            <v>0</v>
          </cell>
          <cell r="D86">
            <v>1380</v>
          </cell>
          <cell r="E86">
            <v>0</v>
          </cell>
          <cell r="F86">
            <v>1380</v>
          </cell>
          <cell r="G86">
            <v>0</v>
          </cell>
          <cell r="K86">
            <v>0</v>
          </cell>
          <cell r="L86">
            <v>125.12</v>
          </cell>
          <cell r="M86">
            <v>0</v>
          </cell>
          <cell r="N86">
            <v>125.12</v>
          </cell>
          <cell r="O86">
            <v>0</v>
          </cell>
        </row>
        <row r="87">
          <cell r="C87">
            <v>0</v>
          </cell>
          <cell r="D87">
            <v>0</v>
          </cell>
          <cell r="E87">
            <v>0</v>
          </cell>
          <cell r="F87">
            <v>0</v>
          </cell>
          <cell r="G87">
            <v>0</v>
          </cell>
        </row>
        <row r="88">
          <cell r="C88">
            <v>0</v>
          </cell>
          <cell r="D88">
            <v>0</v>
          </cell>
          <cell r="E88">
            <v>0</v>
          </cell>
          <cell r="F88">
            <v>0</v>
          </cell>
          <cell r="G88">
            <v>0</v>
          </cell>
        </row>
        <row r="89">
          <cell r="C89">
            <v>0</v>
          </cell>
          <cell r="D89">
            <v>0</v>
          </cell>
          <cell r="E89">
            <v>0</v>
          </cell>
          <cell r="F89">
            <v>0</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0</v>
          </cell>
          <cell r="D93">
            <v>0</v>
          </cell>
          <cell r="E93">
            <v>0</v>
          </cell>
          <cell r="F93">
            <v>0</v>
          </cell>
          <cell r="G93">
            <v>0</v>
          </cell>
        </row>
        <row r="94">
          <cell r="C94">
            <v>0</v>
          </cell>
          <cell r="D94">
            <v>0</v>
          </cell>
          <cell r="E94">
            <v>0</v>
          </cell>
          <cell r="F94">
            <v>0</v>
          </cell>
          <cell r="G94">
            <v>0</v>
          </cell>
        </row>
        <row r="95">
          <cell r="K95">
            <v>0</v>
          </cell>
          <cell r="L95">
            <v>0</v>
          </cell>
          <cell r="M95">
            <v>-100</v>
          </cell>
          <cell r="N95">
            <v>-100</v>
          </cell>
          <cell r="O95">
            <v>0</v>
          </cell>
        </row>
        <row r="96">
          <cell r="C96">
            <v>3253</v>
          </cell>
          <cell r="D96">
            <v>6292</v>
          </cell>
          <cell r="E96">
            <v>0</v>
          </cell>
          <cell r="F96">
            <v>9545</v>
          </cell>
          <cell r="G96">
            <v>3</v>
          </cell>
        </row>
        <row r="97">
          <cell r="K97">
            <v>-0.56999999999999995</v>
          </cell>
          <cell r="L97">
            <v>23.57</v>
          </cell>
          <cell r="M97">
            <v>9.8000000000000007</v>
          </cell>
          <cell r="N97">
            <v>22.48</v>
          </cell>
          <cell r="O97">
            <v>-9.65</v>
          </cell>
        </row>
        <row r="98">
          <cell r="C98">
            <v>0</v>
          </cell>
          <cell r="D98">
            <v>0</v>
          </cell>
          <cell r="E98">
            <v>0</v>
          </cell>
          <cell r="F98">
            <v>0</v>
          </cell>
          <cell r="G98">
            <v>0</v>
          </cell>
        </row>
        <row r="99">
          <cell r="C99">
            <v>0</v>
          </cell>
          <cell r="D99">
            <v>0</v>
          </cell>
          <cell r="E99">
            <v>611</v>
          </cell>
          <cell r="F99">
            <v>611</v>
          </cell>
          <cell r="G99">
            <v>10</v>
          </cell>
        </row>
        <row r="100">
          <cell r="C100">
            <v>0</v>
          </cell>
          <cell r="D100">
            <v>0</v>
          </cell>
          <cell r="E100">
            <v>0</v>
          </cell>
          <cell r="F100">
            <v>0</v>
          </cell>
          <cell r="G100">
            <v>0</v>
          </cell>
        </row>
        <row r="101">
          <cell r="C101">
            <v>965</v>
          </cell>
          <cell r="D101">
            <v>6292</v>
          </cell>
          <cell r="E101">
            <v>0</v>
          </cell>
          <cell r="F101">
            <v>7257</v>
          </cell>
          <cell r="G101">
            <v>3</v>
          </cell>
        </row>
        <row r="102">
          <cell r="C102">
            <v>0</v>
          </cell>
          <cell r="D102">
            <v>0</v>
          </cell>
          <cell r="E102">
            <v>0</v>
          </cell>
          <cell r="F102">
            <v>0</v>
          </cell>
          <cell r="G102">
            <v>0</v>
          </cell>
        </row>
        <row r="103">
          <cell r="C103">
            <v>0</v>
          </cell>
          <cell r="D103">
            <v>0</v>
          </cell>
          <cell r="E103">
            <v>0</v>
          </cell>
          <cell r="F103">
            <v>0</v>
          </cell>
          <cell r="G103">
            <v>0</v>
          </cell>
          <cell r="K103">
            <v>0</v>
          </cell>
          <cell r="L103">
            <v>0</v>
          </cell>
          <cell r="M103">
            <v>0</v>
          </cell>
          <cell r="N103">
            <v>0</v>
          </cell>
          <cell r="O103">
            <v>0</v>
          </cell>
        </row>
        <row r="104">
          <cell r="C104">
            <v>2288</v>
          </cell>
          <cell r="D104">
            <v>0</v>
          </cell>
          <cell r="E104">
            <v>0</v>
          </cell>
          <cell r="F104">
            <v>2288</v>
          </cell>
          <cell r="G104">
            <v>0</v>
          </cell>
        </row>
        <row r="105">
          <cell r="C105">
            <v>0</v>
          </cell>
          <cell r="D105">
            <v>0</v>
          </cell>
          <cell r="E105">
            <v>0</v>
          </cell>
          <cell r="F105">
            <v>0</v>
          </cell>
          <cell r="G105">
            <v>0</v>
          </cell>
        </row>
        <row r="107">
          <cell r="C107">
            <v>99714</v>
          </cell>
          <cell r="D107">
            <v>981</v>
          </cell>
          <cell r="E107">
            <v>1053</v>
          </cell>
          <cell r="F107">
            <v>482178</v>
          </cell>
          <cell r="G107">
            <v>5965</v>
          </cell>
          <cell r="H107">
            <v>20319</v>
          </cell>
          <cell r="I107">
            <v>610210</v>
          </cell>
        </row>
        <row r="108">
          <cell r="C108">
            <v>0</v>
          </cell>
          <cell r="D108">
            <v>0</v>
          </cell>
          <cell r="E108">
            <v>0</v>
          </cell>
          <cell r="F108">
            <v>0</v>
          </cell>
          <cell r="G108">
            <v>0</v>
          </cell>
          <cell r="H108">
            <v>0</v>
          </cell>
          <cell r="I108">
            <v>0</v>
          </cell>
        </row>
        <row r="109">
          <cell r="C109">
            <v>77540</v>
          </cell>
          <cell r="D109">
            <v>79104</v>
          </cell>
          <cell r="E109">
            <v>0</v>
          </cell>
          <cell r="F109">
            <v>403267</v>
          </cell>
          <cell r="G109">
            <v>2259571</v>
          </cell>
          <cell r="H109">
            <v>780092</v>
          </cell>
          <cell r="I109">
            <v>3599574</v>
          </cell>
        </row>
        <row r="110">
          <cell r="C110">
            <v>0</v>
          </cell>
          <cell r="D110">
            <v>0</v>
          </cell>
          <cell r="E110">
            <v>0</v>
          </cell>
          <cell r="F110">
            <v>0</v>
          </cell>
          <cell r="G110">
            <v>0</v>
          </cell>
          <cell r="H110">
            <v>0</v>
          </cell>
          <cell r="I110">
            <v>0</v>
          </cell>
        </row>
        <row r="111">
          <cell r="C111">
            <v>0</v>
          </cell>
          <cell r="D111">
            <v>0</v>
          </cell>
          <cell r="E111">
            <v>0</v>
          </cell>
          <cell r="F111">
            <v>0</v>
          </cell>
          <cell r="G111">
            <v>0</v>
          </cell>
          <cell r="H111">
            <v>0</v>
          </cell>
          <cell r="I111">
            <v>0</v>
          </cell>
        </row>
        <row r="112">
          <cell r="C112">
            <v>0</v>
          </cell>
          <cell r="D112">
            <v>0</v>
          </cell>
          <cell r="E112">
            <v>0</v>
          </cell>
          <cell r="F112">
            <v>0</v>
          </cell>
          <cell r="G112">
            <v>0</v>
          </cell>
          <cell r="H112">
            <v>0</v>
          </cell>
          <cell r="I112">
            <v>0</v>
          </cell>
        </row>
        <row r="114">
          <cell r="C114">
            <v>113775</v>
          </cell>
          <cell r="D114">
            <v>981</v>
          </cell>
          <cell r="E114">
            <v>224</v>
          </cell>
          <cell r="F114">
            <v>78</v>
          </cell>
          <cell r="G114">
            <v>3277</v>
          </cell>
          <cell r="H114">
            <v>4316</v>
          </cell>
          <cell r="I114">
            <v>122651</v>
          </cell>
        </row>
        <row r="115">
          <cell r="C115">
            <v>62813</v>
          </cell>
          <cell r="D115">
            <v>78530</v>
          </cell>
          <cell r="E115">
            <v>0</v>
          </cell>
          <cell r="F115">
            <v>872757</v>
          </cell>
          <cell r="G115">
            <v>2232860</v>
          </cell>
          <cell r="H115">
            <v>792888</v>
          </cell>
          <cell r="I115">
            <v>4039848</v>
          </cell>
        </row>
        <row r="116">
          <cell r="C116">
            <v>666</v>
          </cell>
          <cell r="D116">
            <v>574</v>
          </cell>
          <cell r="E116">
            <v>829</v>
          </cell>
          <cell r="F116">
            <v>12610</v>
          </cell>
          <cell r="G116">
            <v>29399</v>
          </cell>
          <cell r="H116">
            <v>3207</v>
          </cell>
          <cell r="I116">
            <v>47285</v>
          </cell>
        </row>
        <row r="117">
          <cell r="C117">
            <v>3371</v>
          </cell>
          <cell r="D117">
            <v>0</v>
          </cell>
          <cell r="E117">
            <v>7297</v>
          </cell>
          <cell r="F117">
            <v>384457</v>
          </cell>
          <cell r="G117">
            <v>0</v>
          </cell>
          <cell r="H117">
            <v>28547</v>
          </cell>
          <cell r="I117">
            <v>423672</v>
          </cell>
        </row>
        <row r="118">
          <cell r="C118">
            <v>0</v>
          </cell>
          <cell r="D118">
            <v>0</v>
          </cell>
          <cell r="E118">
            <v>0</v>
          </cell>
          <cell r="F118">
            <v>0</v>
          </cell>
          <cell r="G118">
            <v>0</v>
          </cell>
          <cell r="H118">
            <v>0</v>
          </cell>
          <cell r="I118">
            <v>0</v>
          </cell>
        </row>
        <row r="119">
          <cell r="C119">
            <v>0</v>
          </cell>
          <cell r="D119">
            <v>0</v>
          </cell>
          <cell r="E119">
            <v>0</v>
          </cell>
          <cell r="F119">
            <v>0</v>
          </cell>
          <cell r="G119">
            <v>0</v>
          </cell>
          <cell r="H119">
            <v>0</v>
          </cell>
          <cell r="I119">
            <v>0</v>
          </cell>
        </row>
        <row r="120">
          <cell r="C120">
            <v>0</v>
          </cell>
          <cell r="D120">
            <v>0</v>
          </cell>
          <cell r="E120">
            <v>1341</v>
          </cell>
          <cell r="F120">
            <v>0</v>
          </cell>
          <cell r="G120">
            <v>0</v>
          </cell>
          <cell r="H120">
            <v>39</v>
          </cell>
          <cell r="I120">
            <v>1380</v>
          </cell>
        </row>
        <row r="121">
          <cell r="C121">
            <v>0</v>
          </cell>
          <cell r="D121">
            <v>0</v>
          </cell>
          <cell r="E121">
            <v>0</v>
          </cell>
          <cell r="F121">
            <v>0</v>
          </cell>
          <cell r="G121">
            <v>0</v>
          </cell>
          <cell r="H121">
            <v>0</v>
          </cell>
          <cell r="I121">
            <v>0</v>
          </cell>
        </row>
        <row r="124">
          <cell r="C124">
            <v>0</v>
          </cell>
          <cell r="D124">
            <v>0</v>
          </cell>
          <cell r="E124">
            <v>0</v>
          </cell>
          <cell r="F124">
            <v>0</v>
          </cell>
          <cell r="G124">
            <v>0</v>
          </cell>
          <cell r="H124">
            <v>0</v>
          </cell>
          <cell r="I124">
            <v>0</v>
          </cell>
        </row>
        <row r="125">
          <cell r="C125">
            <v>0</v>
          </cell>
          <cell r="D125">
            <v>143</v>
          </cell>
          <cell r="E125">
            <v>0</v>
          </cell>
          <cell r="F125">
            <v>0</v>
          </cell>
          <cell r="G125">
            <v>468</v>
          </cell>
          <cell r="H125">
            <v>0</v>
          </cell>
          <cell r="I125">
            <v>611</v>
          </cell>
        </row>
        <row r="126">
          <cell r="C126">
            <v>0</v>
          </cell>
          <cell r="D126">
            <v>0</v>
          </cell>
          <cell r="E126">
            <v>0</v>
          </cell>
          <cell r="F126">
            <v>0</v>
          </cell>
          <cell r="G126">
            <v>0</v>
          </cell>
          <cell r="H126">
            <v>0</v>
          </cell>
          <cell r="I126">
            <v>0</v>
          </cell>
        </row>
        <row r="127">
          <cell r="C127">
            <v>0</v>
          </cell>
          <cell r="D127">
            <v>0</v>
          </cell>
          <cell r="E127">
            <v>0</v>
          </cell>
          <cell r="F127">
            <v>0</v>
          </cell>
          <cell r="G127">
            <v>0</v>
          </cell>
          <cell r="H127">
            <v>0</v>
          </cell>
          <cell r="I127">
            <v>0</v>
          </cell>
        </row>
        <row r="129">
          <cell r="K129">
            <v>31.62</v>
          </cell>
          <cell r="L129">
            <v>3930.45</v>
          </cell>
          <cell r="M129">
            <v>-95.6</v>
          </cell>
          <cell r="N129">
            <v>21.89</v>
          </cell>
          <cell r="O129">
            <v>2.31</v>
          </cell>
          <cell r="P129">
            <v>399.07</v>
          </cell>
          <cell r="Q129">
            <v>22.56</v>
          </cell>
        </row>
        <row r="131">
          <cell r="K131">
            <v>42.97</v>
          </cell>
          <cell r="L131">
            <v>76.23</v>
          </cell>
        </row>
        <row r="132">
          <cell r="K132">
            <v>1.28</v>
          </cell>
          <cell r="L132">
            <v>0.3</v>
          </cell>
        </row>
        <row r="133">
          <cell r="K133">
            <v>5.67</v>
          </cell>
          <cell r="L133">
            <v>12.61</v>
          </cell>
        </row>
        <row r="134">
          <cell r="K134">
            <v>7.54</v>
          </cell>
          <cell r="L134">
            <v>4.17</v>
          </cell>
        </row>
        <row r="135">
          <cell r="K135">
            <v>0.46</v>
          </cell>
          <cell r="L135">
            <v>0</v>
          </cell>
        </row>
        <row r="136">
          <cell r="K136">
            <v>42.08</v>
          </cell>
          <cell r="L136">
            <v>6.69</v>
          </cell>
        </row>
      </sheetData>
      <sheetData sheetId="5">
        <row r="1">
          <cell r="K1">
            <v>-1.66</v>
          </cell>
        </row>
        <row r="2">
          <cell r="K2">
            <v>4.71</v>
          </cell>
        </row>
        <row r="3">
          <cell r="K3">
            <v>-1.62</v>
          </cell>
        </row>
        <row r="4">
          <cell r="K4">
            <v>-26.75</v>
          </cell>
        </row>
        <row r="5">
          <cell r="K5">
            <v>-1.39</v>
          </cell>
        </row>
        <row r="6">
          <cell r="K6">
            <v>-6.02</v>
          </cell>
        </row>
        <row r="7">
          <cell r="K7">
            <v>4.45</v>
          </cell>
        </row>
        <row r="8">
          <cell r="K8">
            <v>2.35</v>
          </cell>
        </row>
        <row r="9">
          <cell r="K9">
            <v>0.59</v>
          </cell>
        </row>
        <row r="10">
          <cell r="K10">
            <v>-15.78</v>
          </cell>
        </row>
        <row r="11">
          <cell r="K11">
            <v>13.63</v>
          </cell>
        </row>
        <row r="12">
          <cell r="K12">
            <v>9.2200000000000006</v>
          </cell>
        </row>
        <row r="13">
          <cell r="K13">
            <v>10.02</v>
          </cell>
        </row>
        <row r="14">
          <cell r="K14">
            <v>22.33</v>
          </cell>
        </row>
        <row r="15">
          <cell r="K15">
            <v>4.42</v>
          </cell>
        </row>
        <row r="16">
          <cell r="K16">
            <v>4.96</v>
          </cell>
        </row>
        <row r="17">
          <cell r="K17">
            <v>5.22</v>
          </cell>
        </row>
        <row r="18">
          <cell r="K18">
            <v>20.88</v>
          </cell>
        </row>
        <row r="19">
          <cell r="K19">
            <v>1.71</v>
          </cell>
        </row>
        <row r="31">
          <cell r="K31">
            <v>19.86</v>
          </cell>
          <cell r="L31">
            <v>5.99</v>
          </cell>
          <cell r="M31">
            <v>31.87</v>
          </cell>
          <cell r="N31">
            <v>0</v>
          </cell>
          <cell r="O31">
            <v>17.72</v>
          </cell>
          <cell r="P31">
            <v>35.42</v>
          </cell>
          <cell r="Q31">
            <v>0</v>
          </cell>
          <cell r="R31">
            <v>34.979999999999997</v>
          </cell>
        </row>
        <row r="39">
          <cell r="K39">
            <v>103.34</v>
          </cell>
          <cell r="L39">
            <v>107.19</v>
          </cell>
          <cell r="M39">
            <v>0</v>
          </cell>
          <cell r="N39">
            <v>0</v>
          </cell>
          <cell r="O39">
            <v>0.9</v>
          </cell>
          <cell r="P39">
            <v>108.32</v>
          </cell>
          <cell r="Q39">
            <v>54.13</v>
          </cell>
          <cell r="R39">
            <v>107.69</v>
          </cell>
        </row>
        <row r="40">
          <cell r="K40">
            <v>0</v>
          </cell>
          <cell r="L40">
            <v>0</v>
          </cell>
          <cell r="M40">
            <v>0</v>
          </cell>
          <cell r="N40">
            <v>0</v>
          </cell>
          <cell r="O40">
            <v>0</v>
          </cell>
          <cell r="P40">
            <v>125.12</v>
          </cell>
          <cell r="Q40">
            <v>0</v>
          </cell>
          <cell r="R40">
            <v>125.12</v>
          </cell>
        </row>
        <row r="49">
          <cell r="K49">
            <v>0</v>
          </cell>
          <cell r="L49">
            <v>0</v>
          </cell>
          <cell r="O49">
            <v>0</v>
          </cell>
          <cell r="P49">
            <v>0</v>
          </cell>
          <cell r="Q49">
            <v>0</v>
          </cell>
          <cell r="R49">
            <v>0</v>
          </cell>
        </row>
        <row r="51">
          <cell r="K51">
            <v>24.59</v>
          </cell>
          <cell r="L51">
            <v>26.04</v>
          </cell>
          <cell r="M51">
            <v>31.87</v>
          </cell>
          <cell r="N51">
            <v>0</v>
          </cell>
          <cell r="O51">
            <v>12.56</v>
          </cell>
          <cell r="P51">
            <v>88.35</v>
          </cell>
          <cell r="Q51">
            <v>54.13</v>
          </cell>
          <cell r="R51">
            <v>87.53</v>
          </cell>
        </row>
        <row r="61">
          <cell r="K61">
            <v>0</v>
          </cell>
          <cell r="L61">
            <v>0</v>
          </cell>
          <cell r="M61">
            <v>0</v>
          </cell>
          <cell r="N61">
            <v>0</v>
          </cell>
          <cell r="O61">
            <v>0</v>
          </cell>
          <cell r="P61">
            <v>0</v>
          </cell>
          <cell r="Q61">
            <v>0</v>
          </cell>
          <cell r="R61">
            <v>0</v>
          </cell>
        </row>
        <row r="77">
          <cell r="K77">
            <v>11.01</v>
          </cell>
          <cell r="L77">
            <v>23</v>
          </cell>
          <cell r="M77">
            <v>6.21</v>
          </cell>
          <cell r="N77">
            <v>21.36</v>
          </cell>
          <cell r="O77">
            <v>-8.59</v>
          </cell>
        </row>
        <row r="85">
          <cell r="K85">
            <v>-10.89</v>
          </cell>
          <cell r="L85">
            <v>40.94</v>
          </cell>
          <cell r="M85">
            <v>11.97</v>
          </cell>
          <cell r="N85">
            <v>39.24</v>
          </cell>
          <cell r="O85">
            <v>-18.46</v>
          </cell>
        </row>
        <row r="86">
          <cell r="K86">
            <v>0</v>
          </cell>
          <cell r="L86">
            <v>125.12</v>
          </cell>
          <cell r="M86">
            <v>0</v>
          </cell>
          <cell r="N86">
            <v>125.12</v>
          </cell>
          <cell r="O86">
            <v>0</v>
          </cell>
        </row>
        <row r="95">
          <cell r="K95">
            <v>0</v>
          </cell>
          <cell r="L95">
            <v>0</v>
          </cell>
          <cell r="M95">
            <v>-100</v>
          </cell>
          <cell r="N95">
            <v>-100</v>
          </cell>
          <cell r="O95">
            <v>0</v>
          </cell>
        </row>
        <row r="97">
          <cell r="K97">
            <v>-0.69</v>
          </cell>
          <cell r="L97">
            <v>36.78</v>
          </cell>
          <cell r="M97">
            <v>9.11</v>
          </cell>
          <cell r="N97">
            <v>34.76</v>
          </cell>
          <cell r="O97">
            <v>-9.9</v>
          </cell>
        </row>
        <row r="103">
          <cell r="K103">
            <v>0</v>
          </cell>
          <cell r="L103">
            <v>0</v>
          </cell>
          <cell r="M103">
            <v>0</v>
          </cell>
          <cell r="N103">
            <v>0</v>
          </cell>
          <cell r="O103">
            <v>0</v>
          </cell>
        </row>
        <row r="129">
          <cell r="K129">
            <v>31.62</v>
          </cell>
          <cell r="L129">
            <v>3930.45</v>
          </cell>
          <cell r="M129">
            <v>133.31</v>
          </cell>
          <cell r="N129">
            <v>20.079999999999998</v>
          </cell>
          <cell r="O129">
            <v>9.42</v>
          </cell>
          <cell r="P129">
            <v>399.04</v>
          </cell>
          <cell r="Q129">
            <v>34.89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2"/>
      <sheetName val="Tavola 13"/>
      <sheetName val="Tavola 14"/>
      <sheetName val="Tavola 15"/>
      <sheetName val="datitrim"/>
      <sheetName val="omogenei"/>
    </sheetNames>
    <sheetDataSet>
      <sheetData sheetId="0"/>
      <sheetData sheetId="1"/>
      <sheetData sheetId="2"/>
      <sheetData sheetId="3"/>
      <sheetData sheetId="4">
        <row r="1">
          <cell r="C1">
            <v>3382939</v>
          </cell>
          <cell r="I1">
            <v>2014</v>
          </cell>
          <cell r="J1">
            <v>0</v>
          </cell>
          <cell r="K1">
            <v>0.33</v>
          </cell>
          <cell r="L1">
            <v>9.0299999999999994</v>
          </cell>
        </row>
        <row r="2">
          <cell r="C2">
            <v>2241161</v>
          </cell>
          <cell r="K2">
            <v>-0.11</v>
          </cell>
          <cell r="L2">
            <v>5.98</v>
          </cell>
        </row>
        <row r="3">
          <cell r="C3">
            <v>2614376</v>
          </cell>
          <cell r="K3">
            <v>-1.1399999999999999</v>
          </cell>
          <cell r="L3">
            <v>6.98</v>
          </cell>
        </row>
        <row r="4">
          <cell r="C4">
            <v>4627</v>
          </cell>
          <cell r="K4">
            <v>0.96</v>
          </cell>
          <cell r="L4">
            <v>0.01</v>
          </cell>
        </row>
        <row r="5">
          <cell r="C5">
            <v>33213</v>
          </cell>
          <cell r="K5">
            <v>-12.3</v>
          </cell>
          <cell r="L5">
            <v>0.09</v>
          </cell>
        </row>
        <row r="6">
          <cell r="C6">
            <v>289606</v>
          </cell>
          <cell r="K6">
            <v>-4.5599999999999996</v>
          </cell>
          <cell r="L6">
            <v>0.77</v>
          </cell>
        </row>
        <row r="7">
          <cell r="C7">
            <v>318552</v>
          </cell>
          <cell r="K7">
            <v>-3.76</v>
          </cell>
          <cell r="L7">
            <v>0.85</v>
          </cell>
        </row>
        <row r="8">
          <cell r="C8">
            <v>2647036</v>
          </cell>
          <cell r="K8">
            <v>0.75</v>
          </cell>
          <cell r="L8">
            <v>7.06</v>
          </cell>
        </row>
        <row r="9">
          <cell r="C9">
            <v>3123552</v>
          </cell>
          <cell r="K9">
            <v>3.85</v>
          </cell>
          <cell r="L9">
            <v>8.34</v>
          </cell>
        </row>
        <row r="10">
          <cell r="C10">
            <v>15988140</v>
          </cell>
          <cell r="K10">
            <v>-7.01</v>
          </cell>
          <cell r="L10">
            <v>42.67</v>
          </cell>
        </row>
        <row r="11">
          <cell r="C11">
            <v>25537</v>
          </cell>
          <cell r="K11">
            <v>8.49</v>
          </cell>
          <cell r="L11">
            <v>7.0000000000000007E-2</v>
          </cell>
        </row>
        <row r="12">
          <cell r="C12">
            <v>33166</v>
          </cell>
          <cell r="K12">
            <v>-2.52</v>
          </cell>
          <cell r="L12">
            <v>0.09</v>
          </cell>
        </row>
        <row r="13">
          <cell r="C13">
            <v>3995233</v>
          </cell>
          <cell r="K13">
            <v>2.31</v>
          </cell>
          <cell r="L13">
            <v>10.66</v>
          </cell>
        </row>
        <row r="14">
          <cell r="C14">
            <v>539808</v>
          </cell>
          <cell r="K14">
            <v>16.77</v>
          </cell>
          <cell r="L14">
            <v>1.44</v>
          </cell>
        </row>
        <row r="15">
          <cell r="C15">
            <v>504510</v>
          </cell>
          <cell r="K15">
            <v>1.96</v>
          </cell>
          <cell r="L15">
            <v>1.35</v>
          </cell>
        </row>
        <row r="16">
          <cell r="C16">
            <v>755824</v>
          </cell>
          <cell r="K16">
            <v>11.34</v>
          </cell>
          <cell r="L16">
            <v>2.02</v>
          </cell>
        </row>
        <row r="17">
          <cell r="C17">
            <v>376454</v>
          </cell>
          <cell r="K17">
            <v>5.55</v>
          </cell>
          <cell r="L17">
            <v>1</v>
          </cell>
        </row>
        <row r="18">
          <cell r="C18">
            <v>597772</v>
          </cell>
          <cell r="K18">
            <v>9.34</v>
          </cell>
          <cell r="L18">
            <v>1.6</v>
          </cell>
        </row>
        <row r="19">
          <cell r="K19">
            <v>-2.08</v>
          </cell>
          <cell r="L19">
            <v>100</v>
          </cell>
        </row>
        <row r="21">
          <cell r="C21">
            <v>2247853</v>
          </cell>
          <cell r="D21">
            <v>62572513</v>
          </cell>
          <cell r="E21">
            <v>288618</v>
          </cell>
          <cell r="F21">
            <v>325264</v>
          </cell>
          <cell r="G21">
            <v>632821</v>
          </cell>
          <cell r="H21">
            <v>52791296</v>
          </cell>
          <cell r="I21">
            <v>2078449</v>
          </cell>
          <cell r="J21">
            <v>55502566</v>
          </cell>
        </row>
        <row r="22">
          <cell r="C22">
            <v>6723</v>
          </cell>
          <cell r="D22">
            <v>200228</v>
          </cell>
          <cell r="E22">
            <v>0</v>
          </cell>
          <cell r="F22">
            <v>0</v>
          </cell>
          <cell r="G22">
            <v>8517</v>
          </cell>
          <cell r="H22">
            <v>121838</v>
          </cell>
          <cell r="I22">
            <v>13701</v>
          </cell>
          <cell r="J22">
            <v>144056</v>
          </cell>
        </row>
        <row r="23">
          <cell r="C23">
            <v>680493</v>
          </cell>
          <cell r="D23">
            <v>40356115</v>
          </cell>
          <cell r="E23">
            <v>443</v>
          </cell>
          <cell r="F23">
            <v>5706</v>
          </cell>
          <cell r="G23">
            <v>116653</v>
          </cell>
          <cell r="H23">
            <v>165680</v>
          </cell>
          <cell r="I23">
            <v>630</v>
          </cell>
          <cell r="J23">
            <v>282963</v>
          </cell>
        </row>
        <row r="24">
          <cell r="C24">
            <v>3637</v>
          </cell>
          <cell r="D24">
            <v>204518</v>
          </cell>
          <cell r="E24">
            <v>5</v>
          </cell>
          <cell r="F24">
            <v>121</v>
          </cell>
          <cell r="G24">
            <v>1294</v>
          </cell>
          <cell r="H24">
            <v>3266</v>
          </cell>
          <cell r="I24">
            <v>0</v>
          </cell>
          <cell r="J24">
            <v>4560</v>
          </cell>
        </row>
        <row r="26">
          <cell r="C26">
            <v>7506</v>
          </cell>
          <cell r="D26">
            <v>525707</v>
          </cell>
          <cell r="E26">
            <v>39</v>
          </cell>
          <cell r="F26">
            <v>70</v>
          </cell>
          <cell r="G26">
            <v>17516</v>
          </cell>
          <cell r="H26">
            <v>104423</v>
          </cell>
          <cell r="I26">
            <v>14</v>
          </cell>
          <cell r="J26">
            <v>121953</v>
          </cell>
        </row>
        <row r="27">
          <cell r="C27">
            <v>1404</v>
          </cell>
          <cell r="D27">
            <v>12637</v>
          </cell>
          <cell r="E27">
            <v>0</v>
          </cell>
          <cell r="F27">
            <v>0</v>
          </cell>
          <cell r="G27">
            <v>1798</v>
          </cell>
          <cell r="H27">
            <v>8744</v>
          </cell>
          <cell r="I27">
            <v>0</v>
          </cell>
          <cell r="J27">
            <v>10542</v>
          </cell>
        </row>
        <row r="28">
          <cell r="C28">
            <v>1127605</v>
          </cell>
          <cell r="D28">
            <v>30543847</v>
          </cell>
          <cell r="E28">
            <v>10242</v>
          </cell>
          <cell r="F28">
            <v>309990</v>
          </cell>
          <cell r="G28">
            <v>15428</v>
          </cell>
          <cell r="H28">
            <v>962510</v>
          </cell>
          <cell r="I28">
            <v>0</v>
          </cell>
          <cell r="J28">
            <v>977938</v>
          </cell>
        </row>
        <row r="29">
          <cell r="C29">
            <v>28190</v>
          </cell>
          <cell r="D29">
            <v>181217</v>
          </cell>
          <cell r="E29">
            <v>52191</v>
          </cell>
          <cell r="F29">
            <v>12847</v>
          </cell>
          <cell r="G29">
            <v>19996</v>
          </cell>
          <cell r="H29">
            <v>267092</v>
          </cell>
          <cell r="I29">
            <v>0</v>
          </cell>
          <cell r="J29">
            <v>287088</v>
          </cell>
        </row>
        <row r="30">
          <cell r="I30">
            <v>0</v>
          </cell>
        </row>
        <row r="31">
          <cell r="K31">
            <v>4.17</v>
          </cell>
          <cell r="L31">
            <v>2.2000000000000002</v>
          </cell>
          <cell r="M31">
            <v>-3.66</v>
          </cell>
          <cell r="N31">
            <v>-9.64</v>
          </cell>
          <cell r="O31">
            <v>-2.8</v>
          </cell>
          <cell r="P31">
            <v>35.35</v>
          </cell>
          <cell r="Q31">
            <v>16.239999999999998</v>
          </cell>
          <cell r="R31">
            <v>33.82</v>
          </cell>
        </row>
        <row r="32">
          <cell r="C32">
            <v>0</v>
          </cell>
          <cell r="D32">
            <v>0</v>
          </cell>
          <cell r="E32">
            <v>0</v>
          </cell>
          <cell r="F32">
            <v>0</v>
          </cell>
          <cell r="G32">
            <v>0</v>
          </cell>
          <cell r="H32">
            <v>0</v>
          </cell>
          <cell r="I32">
            <v>0</v>
          </cell>
          <cell r="J32">
            <v>0</v>
          </cell>
        </row>
        <row r="33">
          <cell r="C33">
            <v>303730</v>
          </cell>
          <cell r="D33">
            <v>11014252</v>
          </cell>
          <cell r="E33">
            <v>37762</v>
          </cell>
          <cell r="F33">
            <v>37563</v>
          </cell>
          <cell r="G33">
            <v>13595</v>
          </cell>
          <cell r="H33">
            <v>10545926</v>
          </cell>
          <cell r="I33">
            <v>654201</v>
          </cell>
          <cell r="J33">
            <v>11213722</v>
          </cell>
        </row>
        <row r="34">
          <cell r="C34">
            <v>80782</v>
          </cell>
          <cell r="D34">
            <v>10290140</v>
          </cell>
          <cell r="E34">
            <v>2907</v>
          </cell>
          <cell r="F34">
            <v>23272</v>
          </cell>
          <cell r="G34">
            <v>0</v>
          </cell>
          <cell r="H34">
            <v>10277602</v>
          </cell>
          <cell r="I34">
            <v>69056</v>
          </cell>
          <cell r="J34">
            <v>10346658</v>
          </cell>
        </row>
        <row r="35">
          <cell r="C35">
            <v>350</v>
          </cell>
          <cell r="D35">
            <v>4454</v>
          </cell>
          <cell r="E35">
            <v>0</v>
          </cell>
          <cell r="F35">
            <v>0</v>
          </cell>
          <cell r="G35">
            <v>0</v>
          </cell>
          <cell r="H35">
            <v>3837</v>
          </cell>
          <cell r="I35">
            <v>0</v>
          </cell>
          <cell r="J35">
            <v>3837</v>
          </cell>
        </row>
        <row r="36">
          <cell r="C36">
            <v>873</v>
          </cell>
          <cell r="D36">
            <v>18688</v>
          </cell>
          <cell r="E36">
            <v>0</v>
          </cell>
          <cell r="F36">
            <v>0</v>
          </cell>
          <cell r="G36">
            <v>0</v>
          </cell>
          <cell r="H36">
            <v>19933</v>
          </cell>
          <cell r="I36">
            <v>0</v>
          </cell>
          <cell r="J36">
            <v>19933</v>
          </cell>
        </row>
        <row r="38">
          <cell r="C38">
            <v>221</v>
          </cell>
          <cell r="D38">
            <v>6562</v>
          </cell>
          <cell r="E38">
            <v>1414</v>
          </cell>
          <cell r="F38">
            <v>42</v>
          </cell>
          <cell r="G38">
            <v>0</v>
          </cell>
          <cell r="H38">
            <v>7346</v>
          </cell>
          <cell r="I38">
            <v>0</v>
          </cell>
          <cell r="J38">
            <v>7346</v>
          </cell>
        </row>
        <row r="39">
          <cell r="K39">
            <v>39.979999999999997</v>
          </cell>
          <cell r="L39">
            <v>52.55</v>
          </cell>
          <cell r="M39">
            <v>11.05</v>
          </cell>
          <cell r="N39">
            <v>49.67</v>
          </cell>
          <cell r="O39">
            <v>9.02</v>
          </cell>
          <cell r="P39">
            <v>54.31</v>
          </cell>
          <cell r="Q39">
            <v>25.02</v>
          </cell>
          <cell r="R39">
            <v>53.07</v>
          </cell>
        </row>
        <row r="40">
          <cell r="C40">
            <v>6699</v>
          </cell>
          <cell r="D40">
            <v>302347</v>
          </cell>
          <cell r="E40">
            <v>21545</v>
          </cell>
          <cell r="F40">
            <v>436369</v>
          </cell>
          <cell r="G40">
            <v>12565</v>
          </cell>
          <cell r="H40">
            <v>1483</v>
          </cell>
          <cell r="I40">
            <v>683</v>
          </cell>
          <cell r="J40">
            <v>14731</v>
          </cell>
          <cell r="K40">
            <v>-40.43</v>
          </cell>
          <cell r="L40">
            <v>-51.04</v>
          </cell>
          <cell r="M40">
            <v>-84.45</v>
          </cell>
          <cell r="N40">
            <v>-71.12</v>
          </cell>
          <cell r="O40">
            <v>0</v>
          </cell>
          <cell r="P40">
            <v>-39.200000000000003</v>
          </cell>
          <cell r="Q40">
            <v>34050</v>
          </cell>
          <cell r="R40">
            <v>-1.83</v>
          </cell>
        </row>
        <row r="41">
          <cell r="C41">
            <v>23597</v>
          </cell>
          <cell r="D41">
            <v>2597248</v>
          </cell>
          <cell r="E41">
            <v>0</v>
          </cell>
          <cell r="F41">
            <v>92</v>
          </cell>
          <cell r="G41">
            <v>0</v>
          </cell>
          <cell r="H41">
            <v>2548331</v>
          </cell>
          <cell r="I41">
            <v>24946</v>
          </cell>
          <cell r="J41">
            <v>2573277</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22394</v>
          </cell>
          <cell r="D47">
            <v>979735</v>
          </cell>
          <cell r="E47">
            <v>0</v>
          </cell>
          <cell r="F47">
            <v>0</v>
          </cell>
          <cell r="G47">
            <v>301909</v>
          </cell>
          <cell r="H47">
            <v>677671</v>
          </cell>
          <cell r="I47">
            <v>0</v>
          </cell>
          <cell r="J47">
            <v>979580</v>
          </cell>
        </row>
        <row r="48">
          <cell r="C48">
            <v>3727</v>
          </cell>
          <cell r="D48">
            <v>15611</v>
          </cell>
          <cell r="E48">
            <v>0</v>
          </cell>
          <cell r="F48">
            <v>0</v>
          </cell>
          <cell r="G48">
            <v>685</v>
          </cell>
          <cell r="H48">
            <v>14173</v>
          </cell>
          <cell r="I48">
            <v>0</v>
          </cell>
          <cell r="J48">
            <v>14858</v>
          </cell>
        </row>
        <row r="49">
          <cell r="K49">
            <v>41.48</v>
          </cell>
          <cell r="L49">
            <v>90.87</v>
          </cell>
          <cell r="O49">
            <v>1321.95</v>
          </cell>
          <cell r="P49">
            <v>75.05</v>
          </cell>
          <cell r="Q49">
            <v>15.72</v>
          </cell>
          <cell r="R49">
            <v>88.41</v>
          </cell>
        </row>
        <row r="50">
          <cell r="C50">
            <v>210430</v>
          </cell>
          <cell r="D50">
            <v>3857517</v>
          </cell>
          <cell r="E50">
            <v>1372</v>
          </cell>
          <cell r="F50">
            <v>4889</v>
          </cell>
          <cell r="G50">
            <v>9224</v>
          </cell>
          <cell r="H50">
            <v>9637</v>
          </cell>
          <cell r="I50">
            <v>338</v>
          </cell>
          <cell r="J50">
            <v>19199</v>
          </cell>
        </row>
        <row r="51">
          <cell r="K51">
            <v>7.22</v>
          </cell>
          <cell r="L51">
            <v>8.42</v>
          </cell>
          <cell r="M51">
            <v>-14.35</v>
          </cell>
          <cell r="N51">
            <v>-46.85</v>
          </cell>
          <cell r="O51">
            <v>30.02</v>
          </cell>
          <cell r="P51">
            <v>41.17</v>
          </cell>
          <cell r="Q51">
            <v>14.71</v>
          </cell>
          <cell r="R51">
            <v>39.9</v>
          </cell>
        </row>
        <row r="52">
          <cell r="C52">
            <v>1049824</v>
          </cell>
          <cell r="D52">
            <v>32408703</v>
          </cell>
          <cell r="E52">
            <v>18726</v>
          </cell>
          <cell r="F52">
            <v>68816</v>
          </cell>
          <cell r="G52">
            <v>59518</v>
          </cell>
          <cell r="H52">
            <v>518801</v>
          </cell>
          <cell r="I52">
            <v>0</v>
          </cell>
          <cell r="J52">
            <v>578319</v>
          </cell>
        </row>
        <row r="53">
          <cell r="C53">
            <v>6154</v>
          </cell>
        </row>
        <row r="54">
          <cell r="C54">
            <v>0</v>
          </cell>
          <cell r="D54">
            <v>0</v>
          </cell>
          <cell r="E54">
            <v>280138</v>
          </cell>
          <cell r="F54">
            <v>245931</v>
          </cell>
          <cell r="G54">
            <v>0</v>
          </cell>
          <cell r="H54">
            <v>0</v>
          </cell>
          <cell r="I54">
            <v>603482</v>
          </cell>
          <cell r="J54">
            <v>603482</v>
          </cell>
        </row>
        <row r="55">
          <cell r="C55">
            <v>0</v>
          </cell>
          <cell r="D55">
            <v>0</v>
          </cell>
          <cell r="E55">
            <v>604</v>
          </cell>
          <cell r="F55">
            <v>60757</v>
          </cell>
          <cell r="G55">
            <v>0</v>
          </cell>
          <cell r="H55">
            <v>190164</v>
          </cell>
          <cell r="I55">
            <v>0</v>
          </cell>
          <cell r="J55">
            <v>190164</v>
          </cell>
        </row>
        <row r="56">
          <cell r="C56">
            <v>0</v>
          </cell>
          <cell r="D56">
            <v>0</v>
          </cell>
          <cell r="E56">
            <v>37079</v>
          </cell>
          <cell r="F56">
            <v>36200</v>
          </cell>
          <cell r="G56">
            <v>0</v>
          </cell>
          <cell r="H56">
            <v>0</v>
          </cell>
          <cell r="I56">
            <v>80502</v>
          </cell>
          <cell r="J56">
            <v>80502</v>
          </cell>
        </row>
        <row r="57">
          <cell r="C57">
            <v>0</v>
          </cell>
          <cell r="D57">
            <v>0</v>
          </cell>
          <cell r="E57">
            <v>2907</v>
          </cell>
          <cell r="F57">
            <v>23272</v>
          </cell>
          <cell r="G57">
            <v>0</v>
          </cell>
          <cell r="H57">
            <v>0</v>
          </cell>
          <cell r="I57">
            <v>23294</v>
          </cell>
          <cell r="J57">
            <v>23294</v>
          </cell>
        </row>
        <row r="58">
          <cell r="C58">
            <v>0</v>
          </cell>
          <cell r="D58">
            <v>0</v>
          </cell>
          <cell r="E58">
            <v>119</v>
          </cell>
          <cell r="F58">
            <v>880</v>
          </cell>
          <cell r="G58">
            <v>0</v>
          </cell>
          <cell r="H58">
            <v>8222</v>
          </cell>
          <cell r="I58">
            <v>0</v>
          </cell>
          <cell r="J58">
            <v>8222</v>
          </cell>
        </row>
        <row r="59">
          <cell r="C59">
            <v>209849</v>
          </cell>
          <cell r="D59">
            <v>3854279</v>
          </cell>
          <cell r="E59">
            <v>1358</v>
          </cell>
          <cell r="F59">
            <v>4790</v>
          </cell>
          <cell r="G59">
            <v>9218</v>
          </cell>
          <cell r="H59">
            <v>9637</v>
          </cell>
          <cell r="I59">
            <v>332</v>
          </cell>
          <cell r="J59">
            <v>19187</v>
          </cell>
        </row>
        <row r="60">
          <cell r="C60">
            <v>581</v>
          </cell>
          <cell r="D60">
            <v>3238</v>
          </cell>
          <cell r="E60">
            <v>14</v>
          </cell>
          <cell r="F60">
            <v>99</v>
          </cell>
          <cell r="G60">
            <v>6</v>
          </cell>
          <cell r="H60">
            <v>0</v>
          </cell>
          <cell r="I60">
            <v>6</v>
          </cell>
          <cell r="J60">
            <v>12</v>
          </cell>
        </row>
        <row r="61">
          <cell r="C61">
            <v>56696</v>
          </cell>
          <cell r="D61">
            <v>550053</v>
          </cell>
          <cell r="E61">
            <v>159365</v>
          </cell>
          <cell r="F61">
            <v>123456</v>
          </cell>
          <cell r="G61">
            <v>1918</v>
          </cell>
          <cell r="H61">
            <v>674840</v>
          </cell>
          <cell r="I61">
            <v>22799</v>
          </cell>
          <cell r="J61">
            <v>699557</v>
          </cell>
          <cell r="K61">
            <v>82.69</v>
          </cell>
          <cell r="L61">
            <v>14.61</v>
          </cell>
          <cell r="M61">
            <v>23.09</v>
          </cell>
          <cell r="N61">
            <v>-2.02</v>
          </cell>
          <cell r="O61">
            <v>35.450000000000003</v>
          </cell>
          <cell r="P61">
            <v>28.17</v>
          </cell>
          <cell r="Q61">
            <v>-76.34</v>
          </cell>
          <cell r="R61">
            <v>12.06</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44</v>
          </cell>
          <cell r="D67">
            <v>0</v>
          </cell>
          <cell r="E67">
            <v>0</v>
          </cell>
          <cell r="F67">
            <v>44</v>
          </cell>
          <cell r="G67">
            <v>0</v>
          </cell>
        </row>
        <row r="68">
          <cell r="C68">
            <v>4614506</v>
          </cell>
          <cell r="D68">
            <v>66891054</v>
          </cell>
          <cell r="E68">
            <v>7581214</v>
          </cell>
          <cell r="F68">
            <v>79086774</v>
          </cell>
          <cell r="G68">
            <v>3363945</v>
          </cell>
        </row>
        <row r="69">
          <cell r="C69">
            <v>47863</v>
          </cell>
          <cell r="D69">
            <v>124366</v>
          </cell>
          <cell r="E69">
            <v>58561</v>
          </cell>
          <cell r="F69">
            <v>230790</v>
          </cell>
          <cell r="G69">
            <v>23097</v>
          </cell>
        </row>
        <row r="70">
          <cell r="C70">
            <v>482526</v>
          </cell>
          <cell r="D70">
            <v>162681</v>
          </cell>
          <cell r="E70">
            <v>5698</v>
          </cell>
          <cell r="F70">
            <v>650905</v>
          </cell>
          <cell r="G70">
            <v>99536</v>
          </cell>
        </row>
        <row r="71">
          <cell r="C71">
            <v>6017</v>
          </cell>
          <cell r="D71">
            <v>4392</v>
          </cell>
          <cell r="E71">
            <v>6692</v>
          </cell>
          <cell r="F71">
            <v>17101</v>
          </cell>
          <cell r="G71">
            <v>803</v>
          </cell>
        </row>
        <row r="73">
          <cell r="C73">
            <v>19475</v>
          </cell>
          <cell r="D73">
            <v>28345</v>
          </cell>
          <cell r="E73">
            <v>7113</v>
          </cell>
          <cell r="F73">
            <v>54933</v>
          </cell>
          <cell r="G73">
            <v>5114</v>
          </cell>
        </row>
        <row r="74">
          <cell r="C74">
            <v>188725</v>
          </cell>
          <cell r="D74">
            <v>1214702</v>
          </cell>
          <cell r="E74">
            <v>138123</v>
          </cell>
          <cell r="F74">
            <v>1541550</v>
          </cell>
          <cell r="G74">
            <v>91035</v>
          </cell>
        </row>
        <row r="75">
          <cell r="C75">
            <v>735671</v>
          </cell>
          <cell r="D75">
            <v>1315740</v>
          </cell>
          <cell r="E75">
            <v>106348</v>
          </cell>
          <cell r="F75">
            <v>2157759</v>
          </cell>
          <cell r="G75">
            <v>459289</v>
          </cell>
        </row>
        <row r="77">
          <cell r="K77">
            <v>0.64</v>
          </cell>
          <cell r="L77">
            <v>31.31</v>
          </cell>
          <cell r="M77">
            <v>17.48</v>
          </cell>
          <cell r="N77">
            <v>27.1</v>
          </cell>
          <cell r="O77">
            <v>32.35</v>
          </cell>
        </row>
        <row r="78">
          <cell r="C78">
            <v>0</v>
          </cell>
          <cell r="D78">
            <v>0</v>
          </cell>
          <cell r="E78">
            <v>0</v>
          </cell>
          <cell r="F78">
            <v>0</v>
          </cell>
          <cell r="G78">
            <v>0</v>
          </cell>
        </row>
        <row r="79">
          <cell r="C79">
            <v>132490</v>
          </cell>
          <cell r="D79">
            <v>11525839</v>
          </cell>
          <cell r="E79">
            <v>2442879</v>
          </cell>
          <cell r="F79">
            <v>14101208</v>
          </cell>
          <cell r="G79">
            <v>741375</v>
          </cell>
        </row>
        <row r="80">
          <cell r="C80">
            <v>24168</v>
          </cell>
          <cell r="D80">
            <v>10816641</v>
          </cell>
          <cell r="E80">
            <v>459994</v>
          </cell>
          <cell r="F80">
            <v>11300803</v>
          </cell>
          <cell r="G80">
            <v>93301</v>
          </cell>
        </row>
        <row r="81">
          <cell r="C81">
            <v>0</v>
          </cell>
          <cell r="D81">
            <v>4003</v>
          </cell>
          <cell r="E81">
            <v>0</v>
          </cell>
          <cell r="F81">
            <v>4003</v>
          </cell>
          <cell r="G81">
            <v>0</v>
          </cell>
        </row>
        <row r="82">
          <cell r="C82">
            <v>0</v>
          </cell>
          <cell r="D82">
            <v>19933</v>
          </cell>
          <cell r="E82">
            <v>0</v>
          </cell>
          <cell r="F82">
            <v>19933</v>
          </cell>
          <cell r="G82">
            <v>0</v>
          </cell>
        </row>
        <row r="84">
          <cell r="C84">
            <v>0</v>
          </cell>
          <cell r="D84">
            <v>8508</v>
          </cell>
          <cell r="E84">
            <v>2702</v>
          </cell>
          <cell r="F84">
            <v>11210</v>
          </cell>
          <cell r="G84">
            <v>1935</v>
          </cell>
        </row>
        <row r="85">
          <cell r="K85">
            <v>-15.84</v>
          </cell>
          <cell r="L85">
            <v>44.91</v>
          </cell>
          <cell r="M85">
            <v>2.62</v>
          </cell>
          <cell r="N85">
            <v>37.81</v>
          </cell>
          <cell r="O85">
            <v>17.55</v>
          </cell>
        </row>
        <row r="86">
          <cell r="C86">
            <v>39969</v>
          </cell>
          <cell r="D86">
            <v>6862</v>
          </cell>
          <cell r="E86">
            <v>21737</v>
          </cell>
          <cell r="F86">
            <v>68568</v>
          </cell>
          <cell r="G86">
            <v>12636</v>
          </cell>
          <cell r="K86">
            <v>18.07</v>
          </cell>
          <cell r="L86">
            <v>65.23</v>
          </cell>
          <cell r="M86">
            <v>47.57</v>
          </cell>
          <cell r="N86">
            <v>30.03</v>
          </cell>
          <cell r="O86">
            <v>-7.71</v>
          </cell>
        </row>
        <row r="87">
          <cell r="C87">
            <v>4749</v>
          </cell>
          <cell r="D87">
            <v>3000828</v>
          </cell>
          <cell r="E87">
            <v>305217</v>
          </cell>
          <cell r="F87">
            <v>3310794</v>
          </cell>
          <cell r="G87">
            <v>88215</v>
          </cell>
        </row>
        <row r="88">
          <cell r="C88">
            <v>0</v>
          </cell>
          <cell r="D88">
            <v>634</v>
          </cell>
          <cell r="E88">
            <v>165</v>
          </cell>
          <cell r="F88">
            <v>799</v>
          </cell>
          <cell r="G88">
            <v>0</v>
          </cell>
        </row>
        <row r="89">
          <cell r="C89">
            <v>0</v>
          </cell>
          <cell r="D89">
            <v>634</v>
          </cell>
          <cell r="E89">
            <v>165</v>
          </cell>
          <cell r="F89">
            <v>799</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47307</v>
          </cell>
          <cell r="D93">
            <v>1177860</v>
          </cell>
          <cell r="E93">
            <v>86492</v>
          </cell>
          <cell r="F93">
            <v>1311659</v>
          </cell>
          <cell r="G93">
            <v>22913</v>
          </cell>
        </row>
        <row r="94">
          <cell r="C94">
            <v>1171</v>
          </cell>
          <cell r="D94">
            <v>111350</v>
          </cell>
          <cell r="E94">
            <v>8693</v>
          </cell>
          <cell r="F94">
            <v>121214</v>
          </cell>
          <cell r="G94">
            <v>1470</v>
          </cell>
        </row>
        <row r="95">
          <cell r="K95">
            <v>14.57</v>
          </cell>
          <cell r="L95">
            <v>43.25</v>
          </cell>
          <cell r="M95">
            <v>22.52</v>
          </cell>
          <cell r="N95">
            <v>40.83</v>
          </cell>
          <cell r="O95">
            <v>139.28</v>
          </cell>
        </row>
        <row r="96">
          <cell r="C96">
            <v>99585</v>
          </cell>
          <cell r="D96">
            <v>9227</v>
          </cell>
          <cell r="E96">
            <v>702</v>
          </cell>
          <cell r="F96">
            <v>109514</v>
          </cell>
          <cell r="G96">
            <v>10276</v>
          </cell>
        </row>
        <row r="97">
          <cell r="K97">
            <v>0.31</v>
          </cell>
          <cell r="L97">
            <v>34.56</v>
          </cell>
          <cell r="M97">
            <v>12.48</v>
          </cell>
          <cell r="N97">
            <v>29.54</v>
          </cell>
          <cell r="O97">
            <v>30.5</v>
          </cell>
        </row>
        <row r="98">
          <cell r="C98">
            <v>11854</v>
          </cell>
          <cell r="D98">
            <v>0</v>
          </cell>
          <cell r="E98">
            <v>2572831</v>
          </cell>
          <cell r="F98">
            <v>2584685</v>
          </cell>
          <cell r="G98">
            <v>605516</v>
          </cell>
        </row>
        <row r="99">
          <cell r="C99">
            <v>0</v>
          </cell>
          <cell r="D99">
            <v>0</v>
          </cell>
          <cell r="E99">
            <v>564680</v>
          </cell>
          <cell r="F99">
            <v>564680</v>
          </cell>
          <cell r="G99">
            <v>63256</v>
          </cell>
        </row>
        <row r="100">
          <cell r="C100">
            <v>0</v>
          </cell>
          <cell r="D100">
            <v>0</v>
          </cell>
          <cell r="E100">
            <v>311066</v>
          </cell>
          <cell r="F100">
            <v>311066</v>
          </cell>
          <cell r="G100">
            <v>48089</v>
          </cell>
        </row>
        <row r="101">
          <cell r="C101">
            <v>96660</v>
          </cell>
          <cell r="D101">
            <v>9187</v>
          </cell>
          <cell r="E101">
            <v>572</v>
          </cell>
          <cell r="F101">
            <v>106419</v>
          </cell>
          <cell r="G101">
            <v>10257</v>
          </cell>
        </row>
        <row r="102">
          <cell r="C102">
            <v>637</v>
          </cell>
          <cell r="D102">
            <v>36</v>
          </cell>
          <cell r="E102">
            <v>119</v>
          </cell>
          <cell r="F102">
            <v>792</v>
          </cell>
          <cell r="G102">
            <v>17</v>
          </cell>
        </row>
        <row r="103">
          <cell r="C103">
            <v>8725</v>
          </cell>
          <cell r="D103">
            <v>967686</v>
          </cell>
          <cell r="E103">
            <v>436259</v>
          </cell>
          <cell r="F103">
            <v>1412670</v>
          </cell>
          <cell r="G103">
            <v>27508</v>
          </cell>
          <cell r="K103">
            <v>2.48</v>
          </cell>
          <cell r="L103">
            <v>18.41</v>
          </cell>
          <cell r="M103">
            <v>-7.24</v>
          </cell>
          <cell r="N103">
            <v>8.99</v>
          </cell>
          <cell r="O103">
            <v>0.86</v>
          </cell>
        </row>
        <row r="104">
          <cell r="C104">
            <v>2288</v>
          </cell>
          <cell r="D104">
            <v>0</v>
          </cell>
          <cell r="E104">
            <v>0</v>
          </cell>
          <cell r="F104">
            <v>2288</v>
          </cell>
          <cell r="G104">
            <v>0</v>
          </cell>
        </row>
        <row r="105">
          <cell r="C105">
            <v>0</v>
          </cell>
          <cell r="D105">
            <v>4</v>
          </cell>
          <cell r="E105">
            <v>11</v>
          </cell>
          <cell r="F105">
            <v>15</v>
          </cell>
          <cell r="G105">
            <v>2</v>
          </cell>
        </row>
        <row r="107">
          <cell r="C107">
            <v>11324604</v>
          </cell>
          <cell r="D107">
            <v>4170629</v>
          </cell>
          <cell r="E107">
            <v>182293</v>
          </cell>
          <cell r="F107">
            <v>56208466</v>
          </cell>
          <cell r="G107">
            <v>7782032</v>
          </cell>
          <cell r="H107">
            <v>86800</v>
          </cell>
          <cell r="I107">
            <v>79754824</v>
          </cell>
        </row>
        <row r="108">
          <cell r="C108">
            <v>0</v>
          </cell>
          <cell r="D108">
            <v>0</v>
          </cell>
          <cell r="E108">
            <v>0</v>
          </cell>
          <cell r="F108">
            <v>0</v>
          </cell>
          <cell r="G108">
            <v>0</v>
          </cell>
          <cell r="H108">
            <v>0</v>
          </cell>
          <cell r="I108">
            <v>0</v>
          </cell>
        </row>
        <row r="109">
          <cell r="C109">
            <v>1048210</v>
          </cell>
          <cell r="D109">
            <v>256149</v>
          </cell>
          <cell r="E109">
            <v>2509</v>
          </cell>
          <cell r="F109">
            <v>10433838</v>
          </cell>
          <cell r="G109">
            <v>12904132</v>
          </cell>
          <cell r="H109">
            <v>781109</v>
          </cell>
          <cell r="I109">
            <v>25425947</v>
          </cell>
        </row>
        <row r="110">
          <cell r="C110">
            <v>9327</v>
          </cell>
          <cell r="D110">
            <v>250</v>
          </cell>
          <cell r="E110">
            <v>1</v>
          </cell>
          <cell r="F110">
            <v>17780</v>
          </cell>
          <cell r="G110">
            <v>14</v>
          </cell>
          <cell r="H110">
            <v>65</v>
          </cell>
          <cell r="I110">
            <v>27437</v>
          </cell>
        </row>
        <row r="111">
          <cell r="C111">
            <v>774941</v>
          </cell>
          <cell r="D111">
            <v>1034268</v>
          </cell>
          <cell r="E111">
            <v>26053</v>
          </cell>
          <cell r="F111">
            <v>1462217</v>
          </cell>
          <cell r="G111">
            <v>11425</v>
          </cell>
          <cell r="H111">
            <v>1890</v>
          </cell>
          <cell r="I111">
            <v>3310794</v>
          </cell>
        </row>
        <row r="112">
          <cell r="C112">
            <v>741</v>
          </cell>
          <cell r="D112">
            <v>0</v>
          </cell>
          <cell r="E112">
            <v>0</v>
          </cell>
          <cell r="F112">
            <v>58</v>
          </cell>
          <cell r="G112">
            <v>0</v>
          </cell>
          <cell r="H112">
            <v>0</v>
          </cell>
          <cell r="I112">
            <v>799</v>
          </cell>
        </row>
        <row r="114">
          <cell r="C114">
            <v>2108515</v>
          </cell>
          <cell r="D114">
            <v>2585461</v>
          </cell>
          <cell r="E114">
            <v>8155</v>
          </cell>
          <cell r="F114">
            <v>341401</v>
          </cell>
          <cell r="G114">
            <v>385981</v>
          </cell>
          <cell r="H114">
            <v>21641</v>
          </cell>
          <cell r="I114">
            <v>5451154</v>
          </cell>
        </row>
        <row r="115">
          <cell r="C115">
            <v>8029633</v>
          </cell>
          <cell r="D115">
            <v>2362687</v>
          </cell>
          <cell r="E115">
            <v>168634</v>
          </cell>
          <cell r="F115">
            <v>62288876</v>
          </cell>
          <cell r="G115">
            <v>19119217</v>
          </cell>
          <cell r="H115">
            <v>828947</v>
          </cell>
          <cell r="I115">
            <v>92797994</v>
          </cell>
        </row>
        <row r="116">
          <cell r="C116">
            <v>3205117</v>
          </cell>
          <cell r="D116">
            <v>562518</v>
          </cell>
          <cell r="E116">
            <v>34974</v>
          </cell>
          <cell r="F116">
            <v>5674282</v>
          </cell>
          <cell r="G116">
            <v>1283952</v>
          </cell>
          <cell r="H116">
            <v>19459</v>
          </cell>
          <cell r="I116">
            <v>10780302</v>
          </cell>
        </row>
        <row r="117">
          <cell r="C117">
            <v>478661</v>
          </cell>
          <cell r="D117">
            <v>1463560</v>
          </cell>
          <cell r="E117">
            <v>158401</v>
          </cell>
          <cell r="F117">
            <v>1260037</v>
          </cell>
          <cell r="G117">
            <v>6986</v>
          </cell>
          <cell r="H117">
            <v>386597</v>
          </cell>
          <cell r="I117">
            <v>3754242</v>
          </cell>
        </row>
        <row r="118">
          <cell r="C118">
            <v>0</v>
          </cell>
          <cell r="D118">
            <v>0</v>
          </cell>
          <cell r="E118">
            <v>0</v>
          </cell>
          <cell r="F118">
            <v>0</v>
          </cell>
          <cell r="G118">
            <v>0</v>
          </cell>
          <cell r="H118">
            <v>0</v>
          </cell>
          <cell r="I118">
            <v>0</v>
          </cell>
        </row>
        <row r="119">
          <cell r="C119">
            <v>0</v>
          </cell>
          <cell r="D119">
            <v>4896</v>
          </cell>
          <cell r="E119">
            <v>6314</v>
          </cell>
          <cell r="F119">
            <v>0</v>
          </cell>
          <cell r="G119">
            <v>0</v>
          </cell>
          <cell r="H119">
            <v>0</v>
          </cell>
          <cell r="I119">
            <v>11210</v>
          </cell>
        </row>
        <row r="120">
          <cell r="C120">
            <v>7289</v>
          </cell>
          <cell r="D120">
            <v>2460</v>
          </cell>
          <cell r="E120">
            <v>1346</v>
          </cell>
          <cell r="F120">
            <v>587</v>
          </cell>
          <cell r="G120">
            <v>0</v>
          </cell>
          <cell r="H120">
            <v>29449</v>
          </cell>
          <cell r="I120">
            <v>41131</v>
          </cell>
        </row>
        <row r="121">
          <cell r="C121">
            <v>341136</v>
          </cell>
          <cell r="D121">
            <v>581696</v>
          </cell>
          <cell r="E121">
            <v>88808</v>
          </cell>
          <cell r="F121">
            <v>129787</v>
          </cell>
          <cell r="G121">
            <v>8091</v>
          </cell>
          <cell r="H121">
            <v>162141</v>
          </cell>
          <cell r="I121">
            <v>1311659</v>
          </cell>
        </row>
        <row r="124">
          <cell r="C124">
            <v>1249740</v>
          </cell>
          <cell r="D124">
            <v>388831</v>
          </cell>
          <cell r="E124">
            <v>30406</v>
          </cell>
          <cell r="F124">
            <v>825140</v>
          </cell>
          <cell r="G124">
            <v>87644</v>
          </cell>
          <cell r="H124">
            <v>2924</v>
          </cell>
          <cell r="I124">
            <v>2584685</v>
          </cell>
        </row>
        <row r="125">
          <cell r="C125">
            <v>127686</v>
          </cell>
          <cell r="D125">
            <v>47219</v>
          </cell>
          <cell r="E125">
            <v>2323</v>
          </cell>
          <cell r="F125">
            <v>63269</v>
          </cell>
          <cell r="G125">
            <v>634957</v>
          </cell>
          <cell r="H125">
            <v>292</v>
          </cell>
          <cell r="I125">
            <v>875746</v>
          </cell>
        </row>
        <row r="126">
          <cell r="C126">
            <v>186183</v>
          </cell>
          <cell r="D126">
            <v>49370</v>
          </cell>
          <cell r="E126">
            <v>907</v>
          </cell>
          <cell r="F126">
            <v>182258</v>
          </cell>
          <cell r="G126">
            <v>91547</v>
          </cell>
          <cell r="H126">
            <v>183</v>
          </cell>
          <cell r="I126">
            <v>510448</v>
          </cell>
        </row>
        <row r="127">
          <cell r="C127">
            <v>99308</v>
          </cell>
          <cell r="D127">
            <v>709355</v>
          </cell>
          <cell r="E127">
            <v>0</v>
          </cell>
          <cell r="F127">
            <v>77820</v>
          </cell>
          <cell r="G127">
            <v>4058</v>
          </cell>
          <cell r="H127">
            <v>11681</v>
          </cell>
          <cell r="I127">
            <v>902222</v>
          </cell>
        </row>
        <row r="129">
          <cell r="K129">
            <v>15.16</v>
          </cell>
          <cell r="L129">
            <v>13.33</v>
          </cell>
          <cell r="M129">
            <v>16.63</v>
          </cell>
          <cell r="N129">
            <v>36.119999999999997</v>
          </cell>
          <cell r="O129">
            <v>26.63</v>
          </cell>
          <cell r="P129">
            <v>44.45</v>
          </cell>
          <cell r="Q129">
            <v>29.57</v>
          </cell>
        </row>
        <row r="131">
          <cell r="K131">
            <v>74.930000000000007</v>
          </cell>
          <cell r="L131">
            <v>86.03</v>
          </cell>
        </row>
        <row r="132">
          <cell r="K132">
            <v>2.1</v>
          </cell>
          <cell r="L132">
            <v>0.42</v>
          </cell>
        </row>
        <row r="133">
          <cell r="K133">
            <v>5.69</v>
          </cell>
          <cell r="L133">
            <v>8.49</v>
          </cell>
        </row>
        <row r="134">
          <cell r="K134">
            <v>4.34</v>
          </cell>
          <cell r="L134">
            <v>2.0699999999999998</v>
          </cell>
        </row>
        <row r="135">
          <cell r="K135">
            <v>0.22</v>
          </cell>
          <cell r="L135">
            <v>0</v>
          </cell>
        </row>
        <row r="136">
          <cell r="K136">
            <v>12.72</v>
          </cell>
          <cell r="L136">
            <v>2.99</v>
          </cell>
        </row>
      </sheetData>
      <sheetData sheetId="5">
        <row r="1">
          <cell r="K1">
            <v>0.27</v>
          </cell>
        </row>
        <row r="2">
          <cell r="K2">
            <v>-0.4</v>
          </cell>
        </row>
        <row r="3">
          <cell r="K3">
            <v>-1.1399999999999999</v>
          </cell>
        </row>
        <row r="4">
          <cell r="K4">
            <v>0.96</v>
          </cell>
        </row>
        <row r="5">
          <cell r="K5">
            <v>-12.3</v>
          </cell>
        </row>
        <row r="6">
          <cell r="K6">
            <v>-2.65</v>
          </cell>
        </row>
        <row r="7">
          <cell r="K7">
            <v>-2.88</v>
          </cell>
        </row>
        <row r="8">
          <cell r="K8">
            <v>0.75</v>
          </cell>
        </row>
        <row r="9">
          <cell r="K9">
            <v>3.85</v>
          </cell>
        </row>
        <row r="10">
          <cell r="K10">
            <v>-6.99</v>
          </cell>
        </row>
        <row r="11">
          <cell r="K11">
            <v>8.49</v>
          </cell>
        </row>
        <row r="12">
          <cell r="K12">
            <v>-2.16</v>
          </cell>
        </row>
        <row r="13">
          <cell r="K13">
            <v>2.27</v>
          </cell>
        </row>
        <row r="14">
          <cell r="K14">
            <v>14.94</v>
          </cell>
        </row>
        <row r="15">
          <cell r="K15">
            <v>1.96</v>
          </cell>
        </row>
        <row r="16">
          <cell r="K16">
            <v>9.8699999999999992</v>
          </cell>
        </row>
        <row r="17">
          <cell r="K17">
            <v>5.55</v>
          </cell>
        </row>
        <row r="18">
          <cell r="K18">
            <v>9.34</v>
          </cell>
        </row>
        <row r="19">
          <cell r="K19">
            <v>-2.12</v>
          </cell>
        </row>
        <row r="31">
          <cell r="K31">
            <v>2.93</v>
          </cell>
          <cell r="L31">
            <v>1.81</v>
          </cell>
          <cell r="M31">
            <v>-3.66</v>
          </cell>
          <cell r="N31">
            <v>-9.64</v>
          </cell>
          <cell r="O31">
            <v>-2.83</v>
          </cell>
          <cell r="P31">
            <v>35.299999999999997</v>
          </cell>
          <cell r="Q31">
            <v>16.239999999999998</v>
          </cell>
          <cell r="R31">
            <v>33.78</v>
          </cell>
        </row>
        <row r="39">
          <cell r="K39">
            <v>40.08</v>
          </cell>
          <cell r="L39">
            <v>58.54</v>
          </cell>
          <cell r="M39">
            <v>11.05</v>
          </cell>
          <cell r="N39">
            <v>49.67</v>
          </cell>
          <cell r="O39">
            <v>9.02</v>
          </cell>
          <cell r="P39">
            <v>58.54</v>
          </cell>
          <cell r="Q39">
            <v>25.02</v>
          </cell>
          <cell r="R39">
            <v>57.08</v>
          </cell>
        </row>
        <row r="40">
          <cell r="K40">
            <v>-40.43</v>
          </cell>
          <cell r="L40">
            <v>-51.04</v>
          </cell>
          <cell r="M40">
            <v>-84.45</v>
          </cell>
          <cell r="N40">
            <v>-71.12</v>
          </cell>
          <cell r="O40">
            <v>0</v>
          </cell>
          <cell r="P40">
            <v>-39.200000000000003</v>
          </cell>
          <cell r="Q40">
            <v>34050</v>
          </cell>
          <cell r="R40">
            <v>-1.83</v>
          </cell>
        </row>
        <row r="49">
          <cell r="K49">
            <v>41.48</v>
          </cell>
          <cell r="L49">
            <v>90.87</v>
          </cell>
          <cell r="O49">
            <v>1321.95</v>
          </cell>
          <cell r="P49">
            <v>75.05</v>
          </cell>
          <cell r="Q49">
            <v>15.72</v>
          </cell>
          <cell r="R49">
            <v>88.41</v>
          </cell>
        </row>
        <row r="51">
          <cell r="K51">
            <v>6.09</v>
          </cell>
          <cell r="L51">
            <v>8.4499999999999993</v>
          </cell>
          <cell r="M51">
            <v>-14.35</v>
          </cell>
          <cell r="N51">
            <v>-46.85</v>
          </cell>
          <cell r="O51">
            <v>30</v>
          </cell>
          <cell r="P51">
            <v>42.05</v>
          </cell>
          <cell r="Q51">
            <v>14.7</v>
          </cell>
          <cell r="R51">
            <v>40.72</v>
          </cell>
        </row>
        <row r="61">
          <cell r="K61">
            <v>82.69</v>
          </cell>
          <cell r="L61">
            <v>14.61</v>
          </cell>
          <cell r="M61">
            <v>23.09</v>
          </cell>
          <cell r="N61">
            <v>-2.02</v>
          </cell>
          <cell r="O61">
            <v>35.450000000000003</v>
          </cell>
          <cell r="P61">
            <v>28.17</v>
          </cell>
          <cell r="Q61">
            <v>-76.34</v>
          </cell>
          <cell r="R61">
            <v>12.06</v>
          </cell>
        </row>
        <row r="77">
          <cell r="K77">
            <v>0.64</v>
          </cell>
          <cell r="L77">
            <v>31.27</v>
          </cell>
          <cell r="M77">
            <v>17.48</v>
          </cell>
          <cell r="N77">
            <v>27.07</v>
          </cell>
          <cell r="O77">
            <v>32.35</v>
          </cell>
        </row>
        <row r="85">
          <cell r="K85">
            <v>-15.84</v>
          </cell>
          <cell r="L85">
            <v>48.37</v>
          </cell>
          <cell r="M85">
            <v>2.62</v>
          </cell>
          <cell r="N85">
            <v>40.549999999999997</v>
          </cell>
          <cell r="O85">
            <v>17.55</v>
          </cell>
        </row>
        <row r="86">
          <cell r="K86">
            <v>18.07</v>
          </cell>
          <cell r="L86">
            <v>65.23</v>
          </cell>
          <cell r="M86">
            <v>47.57</v>
          </cell>
          <cell r="N86">
            <v>30.03</v>
          </cell>
          <cell r="O86">
            <v>-7.71</v>
          </cell>
        </row>
        <row r="95">
          <cell r="K95">
            <v>14.57</v>
          </cell>
          <cell r="L95">
            <v>43.25</v>
          </cell>
          <cell r="M95">
            <v>22.52</v>
          </cell>
          <cell r="N95">
            <v>40.83</v>
          </cell>
          <cell r="O95">
            <v>139.28</v>
          </cell>
        </row>
        <row r="97">
          <cell r="K97">
            <v>0.31</v>
          </cell>
          <cell r="L97">
            <v>35.200000000000003</v>
          </cell>
          <cell r="M97">
            <v>12.48</v>
          </cell>
          <cell r="N97">
            <v>30.04</v>
          </cell>
          <cell r="O97">
            <v>30.49</v>
          </cell>
        </row>
        <row r="103">
          <cell r="K103">
            <v>2.48</v>
          </cell>
          <cell r="L103">
            <v>18.41</v>
          </cell>
          <cell r="M103">
            <v>-7.24</v>
          </cell>
          <cell r="N103">
            <v>8.99</v>
          </cell>
          <cell r="O103">
            <v>0.86</v>
          </cell>
        </row>
        <row r="129">
          <cell r="K129">
            <v>15.16</v>
          </cell>
          <cell r="L129">
            <v>13.33</v>
          </cell>
          <cell r="M129">
            <v>153.63999999999999</v>
          </cell>
          <cell r="N129">
            <v>36.08</v>
          </cell>
          <cell r="O129">
            <v>27.75</v>
          </cell>
          <cell r="P129">
            <v>44.45</v>
          </cell>
          <cell r="Q129">
            <v>30.08</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abSelected="1" zoomScaleNormal="100" zoomScaleSheetLayoutView="100" workbookViewId="0">
      <selection activeCell="T6" sqref="T6"/>
    </sheetView>
  </sheetViews>
  <sheetFormatPr defaultRowHeight="15" x14ac:dyDescent="0.25"/>
  <cols>
    <col min="1" max="2" width="5.28515625" customWidth="1"/>
    <col min="9" max="10" width="5.28515625" customWidth="1"/>
  </cols>
  <sheetData>
    <row r="6" spans="1:14" x14ac:dyDescent="0.25">
      <c r="B6" s="382"/>
      <c r="C6" s="383"/>
      <c r="D6" s="383"/>
      <c r="E6" s="383"/>
      <c r="F6" s="383"/>
      <c r="G6" s="383"/>
      <c r="H6" s="383"/>
      <c r="I6" s="384"/>
    </row>
    <row r="7" spans="1:14" ht="15.75" x14ac:dyDescent="0.25">
      <c r="B7" s="385"/>
      <c r="C7" s="386"/>
      <c r="D7" s="386"/>
      <c r="E7" s="386"/>
      <c r="F7" s="386"/>
      <c r="G7" s="386"/>
      <c r="H7" s="386"/>
      <c r="I7" s="387"/>
      <c r="N7" s="397"/>
    </row>
    <row r="8" spans="1:14" x14ac:dyDescent="0.25">
      <c r="B8" s="385"/>
      <c r="C8" s="386"/>
      <c r="D8" s="386"/>
      <c r="E8" s="386"/>
      <c r="F8" s="386"/>
      <c r="G8" s="386"/>
      <c r="H8" s="386"/>
      <c r="I8" s="387"/>
    </row>
    <row r="9" spans="1:14" x14ac:dyDescent="0.25">
      <c r="B9" s="385"/>
      <c r="C9" s="386"/>
      <c r="D9" s="386"/>
      <c r="E9" s="386"/>
      <c r="F9" s="386"/>
      <c r="G9" s="386"/>
      <c r="H9" s="386"/>
      <c r="I9" s="387"/>
    </row>
    <row r="10" spans="1:14" x14ac:dyDescent="0.25">
      <c r="B10" s="385"/>
      <c r="C10" s="386"/>
      <c r="D10" s="386"/>
      <c r="E10" s="386"/>
      <c r="F10" s="386"/>
      <c r="G10" s="386"/>
      <c r="H10" s="386"/>
      <c r="I10" s="387"/>
    </row>
    <row r="11" spans="1:14" ht="20.25" x14ac:dyDescent="0.25">
      <c r="B11" s="385"/>
      <c r="C11" s="386"/>
      <c r="D11" s="386"/>
      <c r="E11" s="386"/>
      <c r="F11" s="386"/>
      <c r="G11" s="386"/>
      <c r="H11" s="386"/>
      <c r="I11" s="387"/>
      <c r="J11" s="380"/>
      <c r="K11" s="380"/>
    </row>
    <row r="12" spans="1:14" ht="65.25" customHeight="1" x14ac:dyDescent="0.25">
      <c r="A12" s="374"/>
      <c r="B12" s="385"/>
      <c r="C12" s="422" t="s">
        <v>213</v>
      </c>
      <c r="D12" s="423"/>
      <c r="E12" s="423"/>
      <c r="F12" s="423"/>
      <c r="G12" s="423"/>
      <c r="H12" s="424"/>
      <c r="I12" s="387"/>
    </row>
    <row r="13" spans="1:14" ht="20.25" x14ac:dyDescent="0.25">
      <c r="B13" s="385"/>
      <c r="C13" s="386"/>
      <c r="D13" s="386"/>
      <c r="E13" s="386"/>
      <c r="F13" s="386"/>
      <c r="G13" s="386"/>
      <c r="H13" s="386"/>
      <c r="I13" s="387"/>
      <c r="J13" s="379"/>
      <c r="K13" s="379"/>
    </row>
    <row r="14" spans="1:14" ht="20.25" x14ac:dyDescent="0.25">
      <c r="A14" s="375"/>
      <c r="B14" s="385"/>
      <c r="C14" s="386"/>
      <c r="D14" s="386"/>
      <c r="E14" s="386"/>
      <c r="F14" s="386"/>
      <c r="G14" s="386"/>
      <c r="H14" s="386"/>
      <c r="I14" s="387"/>
    </row>
    <row r="15" spans="1:14" x14ac:dyDescent="0.25">
      <c r="B15" s="385"/>
      <c r="C15" s="386"/>
      <c r="D15" s="386"/>
      <c r="E15" s="386"/>
      <c r="F15" s="386"/>
      <c r="G15" s="386"/>
      <c r="H15" s="386"/>
      <c r="I15" s="387"/>
    </row>
    <row r="16" spans="1:14" ht="66.75" customHeight="1" x14ac:dyDescent="0.25">
      <c r="B16" s="385"/>
      <c r="C16" s="386"/>
      <c r="D16" s="386"/>
      <c r="E16" s="386"/>
      <c r="F16" s="386"/>
      <c r="G16" s="386"/>
      <c r="H16" s="386"/>
      <c r="I16" s="387"/>
      <c r="J16" s="378"/>
      <c r="K16" s="378"/>
    </row>
    <row r="17" spans="1:11" ht="20.25" x14ac:dyDescent="0.25">
      <c r="A17" s="376"/>
      <c r="B17" s="385"/>
      <c r="C17" s="420" t="s">
        <v>209</v>
      </c>
      <c r="D17" s="420"/>
      <c r="E17" s="420"/>
      <c r="F17" s="420"/>
      <c r="G17" s="420"/>
      <c r="H17" s="420"/>
      <c r="I17" s="387"/>
    </row>
    <row r="18" spans="1:11" ht="20.25" x14ac:dyDescent="0.25">
      <c r="B18" s="391"/>
      <c r="C18" s="386"/>
      <c r="D18" s="386"/>
      <c r="E18" s="386"/>
      <c r="F18" s="386"/>
      <c r="G18" s="386"/>
      <c r="H18" s="386"/>
      <c r="I18" s="392"/>
    </row>
    <row r="19" spans="1:11" ht="20.25" x14ac:dyDescent="0.25">
      <c r="B19" s="385"/>
      <c r="C19" s="419" t="s">
        <v>210</v>
      </c>
      <c r="D19" s="419"/>
      <c r="E19" s="419"/>
      <c r="F19" s="419"/>
      <c r="G19" s="419"/>
      <c r="H19" s="419"/>
      <c r="I19" s="387"/>
    </row>
    <row r="20" spans="1:11" ht="20.25" x14ac:dyDescent="0.25">
      <c r="B20" s="393"/>
      <c r="C20" s="386"/>
      <c r="D20" s="386"/>
      <c r="E20" s="386"/>
      <c r="F20" s="386"/>
      <c r="G20" s="386"/>
      <c r="H20" s="386"/>
      <c r="I20" s="394"/>
    </row>
    <row r="21" spans="1:11" x14ac:dyDescent="0.25">
      <c r="B21" s="385"/>
      <c r="C21" s="386"/>
      <c r="D21" s="386"/>
      <c r="E21" s="386"/>
      <c r="F21" s="386"/>
      <c r="G21" s="386"/>
      <c r="H21" s="386"/>
      <c r="I21" s="387"/>
    </row>
    <row r="22" spans="1:11" s="398" customFormat="1" ht="44.25" customHeight="1" x14ac:dyDescent="0.25">
      <c r="B22" s="399"/>
      <c r="C22" s="418" t="s">
        <v>211</v>
      </c>
      <c r="D22" s="418"/>
      <c r="E22" s="418"/>
      <c r="F22" s="418"/>
      <c r="G22" s="418"/>
      <c r="H22" s="418"/>
      <c r="I22" s="400"/>
    </row>
    <row r="23" spans="1:11" x14ac:dyDescent="0.25">
      <c r="B23" s="395"/>
      <c r="C23" s="386"/>
      <c r="D23" s="386"/>
      <c r="E23" s="386"/>
      <c r="F23" s="386"/>
      <c r="G23" s="386"/>
      <c r="H23" s="386"/>
      <c r="I23" s="396"/>
    </row>
    <row r="24" spans="1:11" x14ac:dyDescent="0.25">
      <c r="B24" s="385"/>
      <c r="C24" s="386"/>
      <c r="D24" s="386"/>
      <c r="E24" s="386"/>
      <c r="F24" s="386"/>
      <c r="G24" s="386"/>
      <c r="H24" s="386"/>
      <c r="I24" s="387"/>
    </row>
    <row r="25" spans="1:11" x14ac:dyDescent="0.25">
      <c r="B25" s="385"/>
      <c r="C25" s="386"/>
      <c r="D25" s="386"/>
      <c r="E25" s="386"/>
      <c r="F25" s="386"/>
      <c r="G25" s="386"/>
      <c r="H25" s="386"/>
      <c r="I25" s="387"/>
    </row>
    <row r="26" spans="1:11" ht="39.75" customHeight="1" x14ac:dyDescent="0.25">
      <c r="B26" s="385"/>
      <c r="C26" s="386"/>
      <c r="D26" s="386"/>
      <c r="E26" s="386"/>
      <c r="F26" s="386"/>
      <c r="G26" s="386"/>
      <c r="H26" s="386"/>
      <c r="I26" s="387"/>
    </row>
    <row r="27" spans="1:11" x14ac:dyDescent="0.25">
      <c r="B27" s="385"/>
      <c r="C27" s="386"/>
      <c r="D27" s="386"/>
      <c r="E27" s="386"/>
      <c r="F27" s="386"/>
      <c r="G27" s="386"/>
      <c r="H27" s="386"/>
      <c r="I27" s="387"/>
    </row>
    <row r="28" spans="1:11" x14ac:dyDescent="0.25">
      <c r="B28" s="385"/>
      <c r="C28" s="386"/>
      <c r="D28" s="386"/>
      <c r="E28" s="386"/>
      <c r="F28" s="386"/>
      <c r="G28" s="386"/>
      <c r="H28" s="386"/>
      <c r="I28" s="387"/>
    </row>
    <row r="29" spans="1:11" x14ac:dyDescent="0.25">
      <c r="B29" s="385"/>
      <c r="C29" s="386"/>
      <c r="D29" s="386"/>
      <c r="E29" s="386"/>
      <c r="F29" s="386"/>
      <c r="G29" s="386"/>
      <c r="H29" s="386"/>
      <c r="I29" s="387"/>
      <c r="J29" s="381"/>
      <c r="K29" s="381"/>
    </row>
    <row r="30" spans="1:11" x14ac:dyDescent="0.25">
      <c r="A30" s="377"/>
      <c r="B30" s="385"/>
      <c r="C30" s="386"/>
      <c r="D30" s="386"/>
      <c r="E30" s="386"/>
      <c r="F30" s="386"/>
      <c r="G30" s="386"/>
      <c r="H30" s="386"/>
      <c r="I30" s="387"/>
    </row>
    <row r="31" spans="1:11" x14ac:dyDescent="0.25">
      <c r="B31" s="385"/>
      <c r="C31" s="386"/>
      <c r="D31" s="386"/>
      <c r="E31" s="386"/>
      <c r="F31" s="386"/>
      <c r="G31" s="386"/>
      <c r="H31" s="386"/>
      <c r="I31" s="387"/>
    </row>
    <row r="32" spans="1:11" ht="25.5" customHeight="1" x14ac:dyDescent="0.25">
      <c r="B32" s="385"/>
      <c r="C32" s="421" t="s">
        <v>212</v>
      </c>
      <c r="D32" s="421"/>
      <c r="E32" s="421"/>
      <c r="F32" s="421"/>
      <c r="G32" s="421"/>
      <c r="H32" s="421"/>
      <c r="I32" s="387"/>
    </row>
    <row r="33" spans="2:9" x14ac:dyDescent="0.25">
      <c r="B33" s="385"/>
      <c r="C33" s="386"/>
      <c r="D33" s="386"/>
      <c r="E33" s="386"/>
      <c r="F33" s="386"/>
      <c r="G33" s="386"/>
      <c r="H33" s="386"/>
      <c r="I33" s="387"/>
    </row>
    <row r="34" spans="2:9" x14ac:dyDescent="0.25">
      <c r="B34" s="388"/>
      <c r="C34" s="389"/>
      <c r="D34" s="389"/>
      <c r="E34" s="389"/>
      <c r="F34" s="389"/>
      <c r="G34" s="389"/>
      <c r="H34" s="389"/>
      <c r="I34" s="390"/>
    </row>
    <row r="36" spans="2:9" x14ac:dyDescent="0.25">
      <c r="B36" s="377"/>
      <c r="I36" s="377"/>
    </row>
  </sheetData>
  <mergeCells count="5">
    <mergeCell ref="C22:H22"/>
    <mergeCell ref="C19:H19"/>
    <mergeCell ref="C17:H17"/>
    <mergeCell ref="C32:H32"/>
    <mergeCell ref="C12:H1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5"/>
  <sheetViews>
    <sheetView showGridLines="0" zoomScaleNormal="100" workbookViewId="0">
      <selection activeCell="T6" sqref="T6"/>
    </sheetView>
  </sheetViews>
  <sheetFormatPr defaultRowHeight="12" x14ac:dyDescent="0.2"/>
  <cols>
    <col min="1" max="1" width="13.85546875" style="316" customWidth="1"/>
    <col min="2" max="2" width="16.7109375" style="316" customWidth="1"/>
    <col min="3" max="3" width="13.7109375" style="316" customWidth="1"/>
    <col min="4" max="5" width="12.42578125" style="316" customWidth="1"/>
    <col min="6" max="6" width="17.7109375" style="316" customWidth="1"/>
    <col min="7" max="8" width="12.42578125" style="316" customWidth="1"/>
    <col min="9" max="9" width="17.85546875" style="316" customWidth="1"/>
    <col min="10" max="11" width="12.42578125" style="316" customWidth="1"/>
    <col min="12" max="16384" width="9.140625" style="316"/>
  </cols>
  <sheetData>
    <row r="1" spans="1:11" s="317" customFormat="1" ht="37.5" customHeight="1" x14ac:dyDescent="0.25">
      <c r="J1" s="477" t="s">
        <v>197</v>
      </c>
      <c r="K1" s="477"/>
    </row>
    <row r="2" spans="1:11" s="317" customFormat="1" ht="40.5" customHeight="1" x14ac:dyDescent="0.25">
      <c r="A2" s="478" t="s">
        <v>222</v>
      </c>
      <c r="B2" s="479"/>
      <c r="C2" s="479"/>
      <c r="D2" s="479"/>
      <c r="E2" s="479"/>
      <c r="F2" s="479"/>
      <c r="G2" s="479"/>
      <c r="H2" s="479"/>
      <c r="I2" s="479"/>
      <c r="J2" s="479"/>
      <c r="K2" s="479"/>
    </row>
    <row r="3" spans="1:11" x14ac:dyDescent="0.2">
      <c r="A3" s="480"/>
      <c r="B3" s="480"/>
      <c r="C3" s="480"/>
      <c r="D3" s="480"/>
      <c r="E3" s="480"/>
      <c r="F3" s="480"/>
      <c r="G3" s="480"/>
      <c r="H3" s="480"/>
      <c r="I3" s="480"/>
      <c r="J3" s="480"/>
      <c r="K3" s="480"/>
    </row>
    <row r="4" spans="1:11" x14ac:dyDescent="0.2">
      <c r="A4" s="480"/>
      <c r="B4" s="480"/>
      <c r="C4" s="480"/>
      <c r="D4" s="480"/>
      <c r="E4" s="480"/>
      <c r="F4" s="480"/>
      <c r="G4" s="480"/>
      <c r="H4" s="480"/>
      <c r="I4" s="480"/>
      <c r="J4" s="480"/>
      <c r="K4" s="480"/>
    </row>
    <row r="5" spans="1:11" x14ac:dyDescent="0.2">
      <c r="J5" s="481" t="s">
        <v>140</v>
      </c>
      <c r="K5" s="481"/>
    </row>
    <row r="6" spans="1:11" ht="15" customHeight="1" x14ac:dyDescent="0.2">
      <c r="A6" s="494" t="s">
        <v>159</v>
      </c>
      <c r="B6" s="495"/>
      <c r="C6" s="475" t="s">
        <v>160</v>
      </c>
      <c r="D6" s="482" t="s">
        <v>142</v>
      </c>
      <c r="E6" s="484" t="s">
        <v>143</v>
      </c>
      <c r="F6" s="475" t="s">
        <v>161</v>
      </c>
      <c r="G6" s="482" t="s">
        <v>142</v>
      </c>
      <c r="H6" s="484" t="s">
        <v>143</v>
      </c>
      <c r="I6" s="475" t="s">
        <v>162</v>
      </c>
      <c r="J6" s="482" t="s">
        <v>142</v>
      </c>
      <c r="K6" s="484" t="s">
        <v>143</v>
      </c>
    </row>
    <row r="7" spans="1:11" ht="33.75" customHeight="1" x14ac:dyDescent="0.2">
      <c r="A7" s="496"/>
      <c r="B7" s="497"/>
      <c r="C7" s="476"/>
      <c r="D7" s="483"/>
      <c r="E7" s="485"/>
      <c r="F7" s="476"/>
      <c r="G7" s="483"/>
      <c r="H7" s="485"/>
      <c r="I7" s="476"/>
      <c r="J7" s="483"/>
      <c r="K7" s="485"/>
    </row>
    <row r="8" spans="1:11" ht="17.25" customHeight="1" x14ac:dyDescent="0.2">
      <c r="A8" s="492" t="s">
        <v>149</v>
      </c>
      <c r="B8" s="493"/>
      <c r="C8" s="318">
        <v>442409</v>
      </c>
      <c r="D8" s="319">
        <f>C8/$C$13</f>
        <v>0.7813252235402991</v>
      </c>
      <c r="E8" s="320">
        <v>-4.4533155710775318E-3</v>
      </c>
      <c r="F8" s="321">
        <v>531209</v>
      </c>
      <c r="G8" s="322">
        <f t="shared" ref="G8:G13" si="0">F8/$F$13</f>
        <v>0.78991712850954743</v>
      </c>
      <c r="H8" s="323">
        <v>0.1008395002372815</v>
      </c>
      <c r="I8" s="321">
        <v>3189254</v>
      </c>
      <c r="J8" s="322">
        <f t="shared" ref="J8:J13" si="1">I8/$I$13</f>
        <v>0.7474079500624079</v>
      </c>
      <c r="K8" s="323">
        <v>9.1850187763419022E-2</v>
      </c>
    </row>
    <row r="9" spans="1:11" ht="17.25" customHeight="1" x14ac:dyDescent="0.2">
      <c r="A9" s="324" t="s">
        <v>150</v>
      </c>
      <c r="B9" s="325"/>
      <c r="C9" s="326">
        <v>123120</v>
      </c>
      <c r="D9" s="327">
        <f>C9/$C$13</f>
        <v>0.21743852752155046</v>
      </c>
      <c r="E9" s="328">
        <v>0</v>
      </c>
      <c r="F9" s="329">
        <v>141278</v>
      </c>
      <c r="G9" s="330">
        <f t="shared" si="0"/>
        <v>0.2100828714904526</v>
      </c>
      <c r="H9" s="331">
        <v>0.37665653258497045</v>
      </c>
      <c r="I9" s="332">
        <v>893711</v>
      </c>
      <c r="J9" s="330">
        <f t="shared" si="1"/>
        <v>0.209442931311907</v>
      </c>
      <c r="K9" s="331">
        <v>0.18776156813962164</v>
      </c>
    </row>
    <row r="10" spans="1:11" ht="17.25" customHeight="1" x14ac:dyDescent="0.2">
      <c r="A10" s="486" t="s">
        <v>151</v>
      </c>
      <c r="B10" s="487"/>
      <c r="C10" s="326">
        <v>700</v>
      </c>
      <c r="D10" s="327">
        <f>C10/$C$13</f>
        <v>1.2362489381504656E-3</v>
      </c>
      <c r="E10" s="328">
        <v>0</v>
      </c>
      <c r="F10" s="329">
        <v>0</v>
      </c>
      <c r="G10" s="330">
        <f t="shared" si="0"/>
        <v>0</v>
      </c>
      <c r="H10" s="333" t="s">
        <v>154</v>
      </c>
      <c r="I10" s="332">
        <v>184121</v>
      </c>
      <c r="J10" s="330">
        <f t="shared" si="1"/>
        <v>4.3149118625685066E-2</v>
      </c>
      <c r="K10" s="334">
        <v>5.6363563343029499E-2</v>
      </c>
    </row>
    <row r="11" spans="1:11" ht="17.25" customHeight="1" x14ac:dyDescent="0.2">
      <c r="A11" s="324" t="s">
        <v>152</v>
      </c>
      <c r="B11" s="325"/>
      <c r="C11" s="335">
        <v>0</v>
      </c>
      <c r="D11" s="327">
        <f>C11/$C$13</f>
        <v>0</v>
      </c>
      <c r="E11" s="333" t="s">
        <v>154</v>
      </c>
      <c r="F11" s="336">
        <v>0</v>
      </c>
      <c r="G11" s="330">
        <f t="shared" si="0"/>
        <v>0</v>
      </c>
      <c r="H11" s="333" t="s">
        <v>154</v>
      </c>
      <c r="I11" s="332">
        <v>0</v>
      </c>
      <c r="J11" s="330">
        <f t="shared" si="1"/>
        <v>0</v>
      </c>
      <c r="K11" s="333" t="s">
        <v>154</v>
      </c>
    </row>
    <row r="12" spans="1:11" ht="17.25" customHeight="1" x14ac:dyDescent="0.2">
      <c r="A12" s="486" t="s">
        <v>153</v>
      </c>
      <c r="B12" s="487"/>
      <c r="C12" s="337">
        <v>0</v>
      </c>
      <c r="D12" s="338">
        <f>C12/$C$13</f>
        <v>0</v>
      </c>
      <c r="E12" s="339" t="s">
        <v>154</v>
      </c>
      <c r="F12" s="340">
        <v>0</v>
      </c>
      <c r="G12" s="330">
        <f t="shared" si="0"/>
        <v>0</v>
      </c>
      <c r="H12" s="339" t="s">
        <v>154</v>
      </c>
      <c r="I12" s="341">
        <v>0</v>
      </c>
      <c r="J12" s="330">
        <f t="shared" si="1"/>
        <v>0</v>
      </c>
      <c r="K12" s="339" t="s">
        <v>154</v>
      </c>
    </row>
    <row r="13" spans="1:11" ht="17.25" customHeight="1" x14ac:dyDescent="0.2">
      <c r="A13" s="488" t="s">
        <v>155</v>
      </c>
      <c r="B13" s="489"/>
      <c r="C13" s="342">
        <v>566229</v>
      </c>
      <c r="D13" s="343">
        <f>SUM(D8:D12)</f>
        <v>1</v>
      </c>
      <c r="E13" s="344">
        <v>-3.48287950891224E-3</v>
      </c>
      <c r="F13" s="345">
        <v>672487</v>
      </c>
      <c r="G13" s="346">
        <f t="shared" si="0"/>
        <v>1</v>
      </c>
      <c r="H13" s="347">
        <v>0.14921057533413196</v>
      </c>
      <c r="I13" s="348">
        <v>4267086</v>
      </c>
      <c r="J13" s="346">
        <f t="shared" si="1"/>
        <v>1</v>
      </c>
      <c r="K13" s="349">
        <v>0.10899856095587657</v>
      </c>
    </row>
    <row r="14" spans="1:11" x14ac:dyDescent="0.2">
      <c r="A14" s="316" t="s">
        <v>158</v>
      </c>
    </row>
    <row r="17" spans="1:11" x14ac:dyDescent="0.2">
      <c r="J17" s="490"/>
      <c r="K17" s="490"/>
    </row>
    <row r="18" spans="1:11" x14ac:dyDescent="0.2">
      <c r="B18" s="491" t="s">
        <v>198</v>
      </c>
      <c r="C18" s="491"/>
      <c r="D18" s="491"/>
      <c r="H18" s="350"/>
      <c r="I18" s="350"/>
      <c r="J18" s="350"/>
      <c r="K18" s="350"/>
    </row>
    <row r="19" spans="1:11" x14ac:dyDescent="0.2">
      <c r="F19" s="351"/>
      <c r="G19" s="351"/>
      <c r="H19" s="350"/>
      <c r="I19" s="350"/>
      <c r="J19" s="350"/>
      <c r="K19" s="350"/>
    </row>
    <row r="20" spans="1:11" s="352" customFormat="1" ht="54.75" customHeight="1" x14ac:dyDescent="0.2">
      <c r="B20" s="478" t="s">
        <v>223</v>
      </c>
      <c r="C20" s="478"/>
      <c r="D20" s="478"/>
      <c r="E20" s="353"/>
      <c r="F20" s="353"/>
      <c r="G20" s="353"/>
    </row>
    <row r="21" spans="1:11" ht="23.25" customHeight="1" x14ac:dyDescent="0.2">
      <c r="A21" s="480"/>
      <c r="B21" s="480"/>
      <c r="C21" s="480"/>
      <c r="D21" s="480"/>
      <c r="E21" s="480"/>
      <c r="F21" s="480"/>
      <c r="G21" s="480"/>
    </row>
    <row r="22" spans="1:11" s="317" customFormat="1" x14ac:dyDescent="0.25">
      <c r="C22" s="498" t="s">
        <v>140</v>
      </c>
      <c r="D22" s="498"/>
    </row>
    <row r="23" spans="1:11" x14ac:dyDescent="0.2">
      <c r="A23" s="354"/>
      <c r="B23" s="355"/>
      <c r="C23" s="499" t="s">
        <v>163</v>
      </c>
      <c r="D23" s="501" t="s">
        <v>143</v>
      </c>
    </row>
    <row r="24" spans="1:11" x14ac:dyDescent="0.2">
      <c r="A24" s="503"/>
      <c r="B24" s="504"/>
      <c r="C24" s="500"/>
      <c r="D24" s="502"/>
    </row>
    <row r="25" spans="1:11" ht="17.25" customHeight="1" x14ac:dyDescent="0.2">
      <c r="A25" s="356"/>
      <c r="B25" s="357" t="s">
        <v>155</v>
      </c>
      <c r="C25" s="345">
        <v>2632494</v>
      </c>
      <c r="D25" s="347">
        <v>-0.15474780763717999</v>
      </c>
    </row>
  </sheetData>
  <mergeCells count="27">
    <mergeCell ref="A21:G21"/>
    <mergeCell ref="C22:D22"/>
    <mergeCell ref="C23:C24"/>
    <mergeCell ref="D23:D24"/>
    <mergeCell ref="A24:B24"/>
    <mergeCell ref="B20:D20"/>
    <mergeCell ref="G6:G7"/>
    <mergeCell ref="H6:H7"/>
    <mergeCell ref="I6:I7"/>
    <mergeCell ref="J6:J7"/>
    <mergeCell ref="A10:B10"/>
    <mergeCell ref="A12:B12"/>
    <mergeCell ref="A13:B13"/>
    <mergeCell ref="J17:K17"/>
    <mergeCell ref="B18:D18"/>
    <mergeCell ref="K6:K7"/>
    <mergeCell ref="A8:B8"/>
    <mergeCell ref="A6:B7"/>
    <mergeCell ref="C6:C7"/>
    <mergeCell ref="D6:D7"/>
    <mergeCell ref="E6:E7"/>
    <mergeCell ref="F6:F7"/>
    <mergeCell ref="J1:K1"/>
    <mergeCell ref="A2:K2"/>
    <mergeCell ref="A3:K3"/>
    <mergeCell ref="A4:K4"/>
    <mergeCell ref="J5:K5"/>
  </mergeCells>
  <printOptions horizontalCentered="1"/>
  <pageMargins left="0.31496062992125984" right="0.11811023622047245" top="0.59055118110236227" bottom="0" header="0.39370078740157483" footer="0"/>
  <pageSetup paperSize="9" scale="93" orientation="landscape" verticalDpi="597" r:id="rId1"/>
  <headerFooter alignWithMargins="0">
    <oddHeader>&amp;L&amp;"Arial,Normale"&amp;8IVASS - SERVIZIO STUDI E GESTIONE DATI
DIVISIONE STUDI E STATISTICHE</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8"/>
  <sheetViews>
    <sheetView showGridLines="0" view="pageBreakPreview" zoomScale="60" zoomScaleNormal="100" workbookViewId="0">
      <selection activeCell="T6" sqref="T6"/>
    </sheetView>
  </sheetViews>
  <sheetFormatPr defaultRowHeight="15" x14ac:dyDescent="0.25"/>
  <sheetData>
    <row r="1" spans="1:9" ht="33.75" customHeight="1" x14ac:dyDescent="0.25"/>
    <row r="2" spans="1:9" ht="25.5" customHeight="1" x14ac:dyDescent="0.25">
      <c r="A2" s="358" t="s">
        <v>199</v>
      </c>
    </row>
    <row r="4" spans="1:9" x14ac:dyDescent="0.25">
      <c r="A4" s="359" t="s">
        <v>159</v>
      </c>
    </row>
    <row r="6" spans="1:9" ht="46.5" customHeight="1" x14ac:dyDescent="0.25">
      <c r="A6" s="505" t="s">
        <v>224</v>
      </c>
      <c r="B6" s="505"/>
      <c r="C6" s="505"/>
      <c r="D6" s="505"/>
      <c r="E6" s="505"/>
      <c r="F6" s="505"/>
      <c r="G6" s="505"/>
      <c r="H6" s="505"/>
      <c r="I6" s="505"/>
    </row>
    <row r="8" spans="1:9" ht="48.75" customHeight="1" x14ac:dyDescent="0.25">
      <c r="A8" s="505" t="s">
        <v>164</v>
      </c>
      <c r="B8" s="505"/>
      <c r="C8" s="505"/>
      <c r="D8" s="505"/>
      <c r="E8" s="505"/>
      <c r="F8" s="505"/>
      <c r="G8" s="505"/>
      <c r="H8" s="505"/>
      <c r="I8" s="505"/>
    </row>
    <row r="9" spans="1:9" ht="9" customHeight="1" x14ac:dyDescent="0.25"/>
    <row r="10" spans="1:9" ht="61.5" customHeight="1" x14ac:dyDescent="0.25">
      <c r="A10" s="505" t="s">
        <v>165</v>
      </c>
      <c r="B10" s="505"/>
      <c r="C10" s="505"/>
      <c r="D10" s="505"/>
      <c r="E10" s="505"/>
      <c r="F10" s="505"/>
      <c r="G10" s="505"/>
      <c r="H10" s="505"/>
      <c r="I10" s="505"/>
    </row>
    <row r="11" spans="1:9" ht="9" customHeight="1" x14ac:dyDescent="0.25"/>
    <row r="12" spans="1:9" ht="48.75" customHeight="1" x14ac:dyDescent="0.25">
      <c r="A12" s="505" t="s">
        <v>166</v>
      </c>
      <c r="B12" s="505"/>
      <c r="C12" s="505"/>
      <c r="D12" s="505"/>
      <c r="E12" s="505"/>
      <c r="F12" s="505"/>
      <c r="G12" s="505"/>
      <c r="H12" s="505"/>
      <c r="I12" s="505"/>
    </row>
    <row r="13" spans="1:9" ht="9" customHeight="1" x14ac:dyDescent="0.25"/>
    <row r="14" spans="1:9" ht="61.5" customHeight="1" x14ac:dyDescent="0.25">
      <c r="A14" s="506" t="s">
        <v>167</v>
      </c>
      <c r="B14" s="506"/>
      <c r="C14" s="506"/>
      <c r="D14" s="506"/>
      <c r="E14" s="506"/>
      <c r="F14" s="506"/>
      <c r="G14" s="506"/>
      <c r="H14" s="506"/>
      <c r="I14" s="506"/>
    </row>
    <row r="15" spans="1:9" ht="9" customHeight="1" x14ac:dyDescent="0.25"/>
    <row r="16" spans="1:9" ht="66" customHeight="1" x14ac:dyDescent="0.25">
      <c r="A16" s="506" t="s">
        <v>168</v>
      </c>
      <c r="B16" s="506"/>
      <c r="C16" s="506"/>
      <c r="D16" s="506"/>
      <c r="E16" s="506"/>
      <c r="F16" s="506"/>
      <c r="G16" s="506"/>
      <c r="H16" s="506"/>
      <c r="I16" s="506"/>
    </row>
    <row r="17" spans="1:9" ht="15.75" customHeight="1" x14ac:dyDescent="0.25">
      <c r="A17" s="360"/>
      <c r="B17" s="360"/>
      <c r="C17" s="360"/>
      <c r="D17" s="360"/>
      <c r="E17" s="360"/>
      <c r="F17" s="360"/>
      <c r="G17" s="360"/>
      <c r="H17" s="360"/>
      <c r="I17" s="360"/>
    </row>
    <row r="18" spans="1:9" ht="50.1" customHeight="1" x14ac:dyDescent="0.25">
      <c r="A18" s="505" t="s">
        <v>169</v>
      </c>
      <c r="B18" s="505"/>
      <c r="C18" s="505"/>
      <c r="D18" s="505"/>
      <c r="E18" s="505"/>
      <c r="F18" s="505"/>
      <c r="G18" s="505"/>
      <c r="H18" s="505"/>
      <c r="I18" s="505"/>
    </row>
  </sheetData>
  <mergeCells count="7">
    <mergeCell ref="A18:I18"/>
    <mergeCell ref="A6:I6"/>
    <mergeCell ref="A8:I8"/>
    <mergeCell ref="A10:I10"/>
    <mergeCell ref="A12:I12"/>
    <mergeCell ref="A14:I14"/>
    <mergeCell ref="A16:I16"/>
  </mergeCells>
  <printOptions horizontalCentered="1"/>
  <pageMargins left="0.31496062992125984" right="0.11811023622047245" top="0.19685039370078741" bottom="0" header="0.19685039370078741" footer="0"/>
  <pageSetup paperSize="9" orientation="portrait" verticalDpi="597" r:id="rId1"/>
  <headerFooter alignWithMargins="0">
    <oddHeader>&amp;L&amp;"Arial,Normale"&amp;8IVASS - SERVIZIO STUDI E GESTIONE DATI
DIVISIONE STUDI E STATISTICHE</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zoomScale="60" zoomScaleNormal="100" workbookViewId="0">
      <selection activeCell="T6" sqref="T6"/>
    </sheetView>
  </sheetViews>
  <sheetFormatPr defaultRowHeight="15" x14ac:dyDescent="0.25"/>
  <sheetData/>
  <pageMargins left="0.7" right="0.7" top="0.75" bottom="0.75" header="0.3" footer="0.3"/>
  <pageSetup paperSize="9" orientation="portrait" verticalDpi="597"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4"/>
  <sheetViews>
    <sheetView showGridLines="0" zoomScaleNormal="100" zoomScaleSheetLayoutView="100" workbookViewId="0">
      <selection activeCell="L16" sqref="L16"/>
    </sheetView>
  </sheetViews>
  <sheetFormatPr defaultRowHeight="15" x14ac:dyDescent="0.25"/>
  <cols>
    <col min="1" max="2" width="5.28515625" customWidth="1"/>
    <col min="9" max="10" width="5.28515625" customWidth="1"/>
  </cols>
  <sheetData>
    <row r="6" spans="1:14" x14ac:dyDescent="0.25">
      <c r="B6" s="386"/>
      <c r="C6" s="386"/>
      <c r="D6" s="386"/>
      <c r="E6" s="386"/>
      <c r="F6" s="386"/>
      <c r="G6" s="386"/>
      <c r="H6" s="386"/>
      <c r="I6" s="386"/>
    </row>
    <row r="7" spans="1:14" ht="15.75" x14ac:dyDescent="0.25">
      <c r="B7" s="386"/>
      <c r="C7" s="386"/>
      <c r="D7" s="386"/>
      <c r="E7" s="386"/>
      <c r="F7" s="386"/>
      <c r="G7" s="386"/>
      <c r="H7" s="386"/>
      <c r="I7" s="386"/>
      <c r="N7" s="397"/>
    </row>
    <row r="8" spans="1:14" x14ac:dyDescent="0.25">
      <c r="B8" s="386"/>
      <c r="C8" s="386"/>
      <c r="D8" s="386"/>
      <c r="E8" s="386"/>
      <c r="F8" s="386"/>
      <c r="G8" s="386"/>
      <c r="H8" s="386"/>
      <c r="I8" s="386"/>
    </row>
    <row r="9" spans="1:14" ht="20.25" x14ac:dyDescent="0.25">
      <c r="B9" s="386"/>
      <c r="C9" s="386"/>
      <c r="D9" s="386"/>
      <c r="E9" s="386"/>
      <c r="F9" s="386"/>
      <c r="G9" s="386"/>
      <c r="H9" s="386"/>
      <c r="I9" s="386"/>
      <c r="J9" s="380"/>
      <c r="K9" s="380"/>
    </row>
    <row r="10" spans="1:14" ht="65.25" customHeight="1" x14ac:dyDescent="0.25">
      <c r="A10" s="374"/>
      <c r="B10" s="386"/>
      <c r="C10" s="425"/>
      <c r="D10" s="425"/>
      <c r="E10" s="425"/>
      <c r="F10" s="425"/>
      <c r="G10" s="425"/>
      <c r="H10" s="425"/>
      <c r="I10" s="386"/>
    </row>
    <row r="11" spans="1:14" ht="20.25" x14ac:dyDescent="0.25">
      <c r="B11" s="386"/>
      <c r="C11" s="386"/>
      <c r="D11" s="386"/>
      <c r="E11" s="386"/>
      <c r="F11" s="386"/>
      <c r="G11" s="386"/>
      <c r="H11" s="386"/>
      <c r="I11" s="386"/>
      <c r="J11" s="379"/>
      <c r="K11" s="379"/>
    </row>
    <row r="12" spans="1:14" ht="20.25" x14ac:dyDescent="0.25">
      <c r="A12" s="375"/>
      <c r="B12" s="386"/>
      <c r="C12" s="386"/>
      <c r="D12" s="386"/>
      <c r="E12" s="386"/>
      <c r="F12" s="386"/>
      <c r="G12" s="386"/>
      <c r="H12" s="386"/>
      <c r="I12" s="386"/>
    </row>
    <row r="13" spans="1:14" x14ac:dyDescent="0.25">
      <c r="B13" s="386"/>
      <c r="C13" s="386"/>
      <c r="D13" s="386"/>
      <c r="E13" s="386"/>
      <c r="F13" s="386"/>
      <c r="G13" s="386"/>
      <c r="H13" s="386"/>
      <c r="I13" s="386"/>
    </row>
    <row r="14" spans="1:14" ht="48" customHeight="1" x14ac:dyDescent="0.25">
      <c r="B14" s="386"/>
      <c r="C14" s="386"/>
      <c r="D14" s="386"/>
      <c r="E14" s="386"/>
      <c r="F14" s="386"/>
      <c r="G14" s="386"/>
      <c r="H14" s="386"/>
      <c r="I14" s="386"/>
      <c r="J14" s="378"/>
      <c r="K14" s="378"/>
    </row>
    <row r="15" spans="1:14" ht="36" customHeight="1" x14ac:dyDescent="0.25">
      <c r="A15" s="376"/>
      <c r="B15" s="401"/>
      <c r="C15" s="426" t="s">
        <v>229</v>
      </c>
      <c r="D15" s="426"/>
      <c r="E15" s="426"/>
      <c r="F15" s="426"/>
      <c r="G15" s="426"/>
      <c r="H15" s="426"/>
      <c r="I15" s="402"/>
    </row>
    <row r="16" spans="1:14" ht="20.25" x14ac:dyDescent="0.25">
      <c r="B16" s="403"/>
      <c r="C16" s="386"/>
      <c r="D16" s="386"/>
      <c r="E16" s="386"/>
      <c r="F16" s="386"/>
      <c r="G16" s="386"/>
      <c r="H16" s="386"/>
      <c r="I16" s="404"/>
    </row>
    <row r="17" spans="1:11" ht="36" customHeight="1" x14ac:dyDescent="0.25">
      <c r="B17" s="405"/>
      <c r="C17" s="427" t="s">
        <v>216</v>
      </c>
      <c r="D17" s="427"/>
      <c r="E17" s="427"/>
      <c r="F17" s="427"/>
      <c r="G17" s="427"/>
      <c r="H17" s="427"/>
      <c r="I17" s="406"/>
    </row>
    <row r="18" spans="1:11" ht="20.25" x14ac:dyDescent="0.25">
      <c r="B18" s="407"/>
      <c r="C18" s="386"/>
      <c r="D18" s="386"/>
      <c r="E18" s="386"/>
      <c r="F18" s="386"/>
      <c r="G18" s="386"/>
      <c r="H18" s="386"/>
      <c r="I18" s="408"/>
    </row>
    <row r="19" spans="1:11" x14ac:dyDescent="0.25">
      <c r="B19" s="405"/>
      <c r="C19" s="386"/>
      <c r="D19" s="386"/>
      <c r="E19" s="386"/>
      <c r="F19" s="386"/>
      <c r="G19" s="386"/>
      <c r="H19" s="386"/>
      <c r="I19" s="406"/>
    </row>
    <row r="20" spans="1:11" s="398" customFormat="1" ht="65.25" customHeight="1" x14ac:dyDescent="0.25">
      <c r="B20" s="409"/>
      <c r="C20" s="425" t="s">
        <v>218</v>
      </c>
      <c r="D20" s="425"/>
      <c r="E20" s="425"/>
      <c r="F20" s="425"/>
      <c r="G20" s="425"/>
      <c r="H20" s="425"/>
      <c r="I20" s="410"/>
    </row>
    <row r="21" spans="1:11" ht="46.5" customHeight="1" x14ac:dyDescent="0.25">
      <c r="B21" s="507" t="s">
        <v>230</v>
      </c>
      <c r="C21" s="508"/>
      <c r="D21" s="508"/>
      <c r="E21" s="508"/>
      <c r="F21" s="508"/>
      <c r="G21" s="508"/>
      <c r="H21" s="508"/>
      <c r="I21" s="509"/>
    </row>
    <row r="22" spans="1:11" x14ac:dyDescent="0.25">
      <c r="B22" s="386"/>
      <c r="C22" s="386"/>
      <c r="D22" s="386"/>
      <c r="E22" s="386"/>
      <c r="F22" s="386"/>
      <c r="G22" s="386"/>
      <c r="H22" s="386"/>
      <c r="I22" s="386"/>
    </row>
    <row r="23" spans="1:11" x14ac:dyDescent="0.25">
      <c r="B23" s="386"/>
      <c r="C23" s="386"/>
      <c r="D23" s="386"/>
      <c r="E23" s="386"/>
      <c r="F23" s="386"/>
      <c r="G23" s="386"/>
      <c r="H23" s="386"/>
      <c r="I23" s="386"/>
    </row>
    <row r="24" spans="1:11" ht="39.75" customHeight="1" x14ac:dyDescent="0.25">
      <c r="B24" s="386"/>
      <c r="C24" s="386"/>
      <c r="D24" s="386"/>
      <c r="E24" s="386"/>
      <c r="F24" s="386"/>
      <c r="G24" s="386"/>
      <c r="H24" s="386"/>
      <c r="I24" s="386"/>
    </row>
    <row r="25" spans="1:11" x14ac:dyDescent="0.25">
      <c r="B25" s="386"/>
      <c r="C25" s="386"/>
      <c r="D25" s="386"/>
      <c r="E25" s="386"/>
      <c r="F25" s="386"/>
      <c r="G25" s="386"/>
      <c r="H25" s="386"/>
      <c r="I25" s="386"/>
    </row>
    <row r="26" spans="1:11" x14ac:dyDescent="0.25">
      <c r="B26" s="386"/>
      <c r="C26" s="386"/>
      <c r="D26" s="386"/>
      <c r="E26" s="386"/>
      <c r="F26" s="386"/>
      <c r="G26" s="386"/>
      <c r="H26" s="386"/>
      <c r="I26" s="386"/>
    </row>
    <row r="27" spans="1:11" x14ac:dyDescent="0.25">
      <c r="B27" s="386"/>
      <c r="C27" s="386"/>
      <c r="D27" s="386"/>
      <c r="E27" s="386"/>
      <c r="F27" s="386"/>
      <c r="G27" s="386"/>
      <c r="H27" s="386"/>
      <c r="I27" s="386"/>
      <c r="J27" s="381"/>
      <c r="K27" s="381"/>
    </row>
    <row r="28" spans="1:11" x14ac:dyDescent="0.25">
      <c r="A28" s="377"/>
      <c r="B28" s="386"/>
      <c r="C28" s="386"/>
      <c r="D28" s="386"/>
      <c r="E28" s="386"/>
      <c r="F28" s="386"/>
      <c r="G28" s="386"/>
      <c r="H28" s="386"/>
      <c r="I28" s="386"/>
    </row>
    <row r="29" spans="1:11" x14ac:dyDescent="0.25">
      <c r="B29" s="386"/>
      <c r="C29" s="386"/>
      <c r="D29" s="386"/>
      <c r="E29" s="386"/>
      <c r="F29" s="386"/>
      <c r="G29" s="386"/>
      <c r="H29" s="386"/>
      <c r="I29" s="386"/>
    </row>
    <row r="30" spans="1:11" ht="25.5" customHeight="1" x14ac:dyDescent="0.25">
      <c r="B30" s="386"/>
      <c r="C30" s="421" t="s">
        <v>212</v>
      </c>
      <c r="D30" s="421"/>
      <c r="E30" s="421"/>
      <c r="F30" s="421"/>
      <c r="G30" s="421"/>
      <c r="H30" s="421"/>
      <c r="I30" s="386"/>
    </row>
    <row r="31" spans="1:11" x14ac:dyDescent="0.25">
      <c r="B31" s="386"/>
      <c r="C31" s="386"/>
      <c r="D31" s="386"/>
      <c r="E31" s="386"/>
      <c r="F31" s="386"/>
      <c r="G31" s="386"/>
      <c r="H31" s="386"/>
      <c r="I31" s="386"/>
    </row>
    <row r="32" spans="1:11" x14ac:dyDescent="0.25">
      <c r="B32" s="386"/>
      <c r="C32" s="386"/>
      <c r="D32" s="386"/>
      <c r="E32" s="386"/>
      <c r="F32" s="386"/>
      <c r="G32" s="386"/>
      <c r="H32" s="386"/>
      <c r="I32" s="386"/>
    </row>
    <row r="34" spans="2:9" x14ac:dyDescent="0.25">
      <c r="B34" s="377"/>
      <c r="I34" s="377"/>
    </row>
  </sheetData>
  <mergeCells count="6">
    <mergeCell ref="C10:H10"/>
    <mergeCell ref="C15:H15"/>
    <mergeCell ref="C17:H17"/>
    <mergeCell ref="C20:H20"/>
    <mergeCell ref="C30:H30"/>
    <mergeCell ref="B21:I21"/>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66"/>
  <sheetViews>
    <sheetView showGridLines="0" topLeftCell="A31" zoomScaleNormal="100" workbookViewId="0">
      <selection activeCell="A66" sqref="A66:H66"/>
    </sheetView>
  </sheetViews>
  <sheetFormatPr defaultColWidth="9" defaultRowHeight="11.25" x14ac:dyDescent="0.2"/>
  <cols>
    <col min="1" max="1" width="7.5703125" style="69" customWidth="1"/>
    <col min="2" max="2" width="6.7109375" style="69" customWidth="1"/>
    <col min="3" max="3" width="24.28515625" style="70" customWidth="1"/>
    <col min="4" max="6" width="9.42578125" style="69" customWidth="1"/>
    <col min="7" max="7" width="10.28515625" style="76" customWidth="1"/>
    <col min="8" max="8" width="12.7109375" style="69" customWidth="1"/>
    <col min="9" max="9" width="1.85546875" style="69" customWidth="1"/>
    <col min="10" max="16384" width="9" style="69"/>
  </cols>
  <sheetData>
    <row r="1" spans="1:8" ht="23.25" customHeight="1" x14ac:dyDescent="0.2">
      <c r="H1" s="71" t="s">
        <v>195</v>
      </c>
    </row>
    <row r="2" spans="1:8" s="74" customFormat="1" ht="25.5" customHeight="1" x14ac:dyDescent="0.2">
      <c r="A2" s="72" t="s">
        <v>175</v>
      </c>
      <c r="B2" s="72"/>
      <c r="C2" s="73"/>
      <c r="D2" s="72"/>
      <c r="E2" s="72"/>
      <c r="F2" s="72"/>
      <c r="G2" s="72"/>
      <c r="H2" s="72"/>
    </row>
    <row r="3" spans="1:8" s="74" customFormat="1" ht="12.95" customHeight="1" x14ac:dyDescent="0.2">
      <c r="A3" s="72" t="s">
        <v>171</v>
      </c>
      <c r="B3" s="72"/>
      <c r="C3" s="73"/>
      <c r="D3" s="72"/>
      <c r="E3" s="72"/>
      <c r="F3" s="72"/>
      <c r="G3" s="72"/>
      <c r="H3" s="72"/>
    </row>
    <row r="4" spans="1:8" s="74" customFormat="1" ht="12.95" customHeight="1" x14ac:dyDescent="0.2">
      <c r="A4" s="72" t="str">
        <f>"Premi lordi contabilizzati "&amp;IF([1]datitrim!J1=0,"nell'anno ","a tutto il "&amp;TRIM([1]datitrim!J1)&amp;" trimestre ")&amp;[1]datitrim!I1</f>
        <v>Premi lordi contabilizzati nell'anno 2014</v>
      </c>
      <c r="B4" s="72"/>
      <c r="C4" s="73"/>
      <c r="D4" s="72"/>
      <c r="E4" s="72"/>
      <c r="F4" s="72"/>
      <c r="G4" s="72"/>
      <c r="H4" s="72"/>
    </row>
    <row r="5" spans="1:8" s="74" customFormat="1" ht="12.95" customHeight="1" x14ac:dyDescent="0.2">
      <c r="A5" s="69"/>
      <c r="G5" s="215"/>
      <c r="H5" s="75" t="s">
        <v>5</v>
      </c>
    </row>
    <row r="6" spans="1:8" ht="12.95" customHeight="1" x14ac:dyDescent="0.2">
      <c r="A6" s="434" t="s">
        <v>46</v>
      </c>
      <c r="B6" s="435"/>
      <c r="C6" s="436"/>
      <c r="D6" s="77" t="s">
        <v>129</v>
      </c>
      <c r="E6" s="80"/>
      <c r="F6" s="80"/>
      <c r="G6" s="216"/>
      <c r="H6" s="121"/>
    </row>
    <row r="7" spans="1:8" ht="12.95" customHeight="1" x14ac:dyDescent="0.2">
      <c r="A7" s="437"/>
      <c r="B7" s="438"/>
      <c r="C7" s="439"/>
      <c r="D7" s="432" t="s">
        <v>130</v>
      </c>
      <c r="E7" s="432" t="s">
        <v>53</v>
      </c>
      <c r="F7" s="432" t="s">
        <v>54</v>
      </c>
      <c r="G7" s="428" t="s">
        <v>55</v>
      </c>
      <c r="H7" s="82" t="s">
        <v>131</v>
      </c>
    </row>
    <row r="8" spans="1:8" ht="12.95" customHeight="1" x14ac:dyDescent="0.2">
      <c r="A8" s="440"/>
      <c r="B8" s="441"/>
      <c r="C8" s="442"/>
      <c r="D8" s="433"/>
      <c r="E8" s="433"/>
      <c r="F8" s="433"/>
      <c r="G8" s="429"/>
      <c r="H8" s="217" t="s">
        <v>132</v>
      </c>
    </row>
    <row r="9" spans="1:8" ht="12.95" customHeight="1" x14ac:dyDescent="0.2">
      <c r="A9" s="124" t="s">
        <v>59</v>
      </c>
      <c r="B9" s="125" t="s">
        <v>60</v>
      </c>
      <c r="C9" s="126"/>
      <c r="D9" s="88"/>
      <c r="E9" s="88"/>
      <c r="F9" s="88"/>
      <c r="G9" s="89"/>
      <c r="H9" s="88"/>
    </row>
    <row r="10" spans="1:8" ht="12" customHeight="1" x14ac:dyDescent="0.2">
      <c r="A10" s="90"/>
      <c r="B10" s="87" t="s">
        <v>133</v>
      </c>
      <c r="C10" s="129"/>
      <c r="D10" s="91">
        <f>[1]datitrim!C67</f>
        <v>0</v>
      </c>
      <c r="E10" s="91">
        <f>[1]datitrim!D67</f>
        <v>0</v>
      </c>
      <c r="F10" s="91">
        <f>[1]datitrim!E67</f>
        <v>0</v>
      </c>
      <c r="G10" s="92">
        <f>[1]datitrim!F67</f>
        <v>0</v>
      </c>
      <c r="H10" s="91">
        <f>[1]datitrim!G67</f>
        <v>0</v>
      </c>
    </row>
    <row r="11" spans="1:8" ht="12" customHeight="1" x14ac:dyDescent="0.2">
      <c r="A11" s="90"/>
      <c r="B11" s="70" t="s">
        <v>61</v>
      </c>
      <c r="C11" s="132"/>
      <c r="D11" s="91">
        <f>[1]datitrim!C68</f>
        <v>66031</v>
      </c>
      <c r="E11" s="91">
        <f>[1]datitrim!D68</f>
        <v>539895</v>
      </c>
      <c r="F11" s="91">
        <f>[1]datitrim!E68</f>
        <v>2953</v>
      </c>
      <c r="G11" s="92">
        <f>[1]datitrim!F68</f>
        <v>608879</v>
      </c>
      <c r="H11" s="91">
        <f>[1]datitrim!G68</f>
        <v>15457</v>
      </c>
    </row>
    <row r="12" spans="1:8" ht="12" customHeight="1" x14ac:dyDescent="0.2">
      <c r="A12" s="90"/>
      <c r="B12" s="93" t="s">
        <v>62</v>
      </c>
      <c r="C12" s="132"/>
      <c r="D12" s="91">
        <f>[1]datitrim!C69</f>
        <v>0</v>
      </c>
      <c r="E12" s="91">
        <f>[1]datitrim!D69</f>
        <v>0</v>
      </c>
      <c r="F12" s="91">
        <f>[1]datitrim!E69</f>
        <v>0</v>
      </c>
      <c r="G12" s="92">
        <f>[1]datitrim!F69</f>
        <v>0</v>
      </c>
      <c r="H12" s="91">
        <f>[1]datitrim!G69</f>
        <v>0</v>
      </c>
    </row>
    <row r="13" spans="1:8" ht="12" customHeight="1" x14ac:dyDescent="0.2">
      <c r="A13" s="90"/>
      <c r="B13" s="93" t="s">
        <v>134</v>
      </c>
      <c r="C13" s="132"/>
      <c r="D13" s="91">
        <f>[1]datitrim!C98</f>
        <v>0</v>
      </c>
      <c r="E13" s="91">
        <f>[1]datitrim!D98</f>
        <v>0</v>
      </c>
      <c r="F13" s="91">
        <f>[1]datitrim!E98</f>
        <v>0</v>
      </c>
      <c r="G13" s="92">
        <f>[1]datitrim!F98</f>
        <v>0</v>
      </c>
      <c r="H13" s="91">
        <f>[1]datitrim!G98</f>
        <v>0</v>
      </c>
    </row>
    <row r="14" spans="1:8" ht="12" customHeight="1" x14ac:dyDescent="0.2">
      <c r="A14" s="90"/>
      <c r="B14" s="70" t="s">
        <v>64</v>
      </c>
      <c r="C14" s="132"/>
      <c r="D14" s="91">
        <f>[1]datitrim!C70</f>
        <v>197</v>
      </c>
      <c r="E14" s="91">
        <f>[1]datitrim!D70</f>
        <v>255</v>
      </c>
      <c r="F14" s="91">
        <f>[1]datitrim!E70</f>
        <v>532</v>
      </c>
      <c r="G14" s="92">
        <f>[1]datitrim!F70</f>
        <v>984</v>
      </c>
      <c r="H14" s="91">
        <f>[1]datitrim!G70</f>
        <v>55</v>
      </c>
    </row>
    <row r="15" spans="1:8" ht="12" customHeight="1" x14ac:dyDescent="0.2">
      <c r="A15" s="90"/>
      <c r="B15" s="70" t="s">
        <v>65</v>
      </c>
      <c r="C15" s="132"/>
      <c r="D15" s="91">
        <f>[1]datitrim!C71</f>
        <v>347</v>
      </c>
      <c r="E15" s="91">
        <f>[1]datitrim!D71</f>
        <v>0</v>
      </c>
      <c r="F15" s="91">
        <f>[1]datitrim!E71</f>
        <v>0</v>
      </c>
      <c r="G15" s="92">
        <f>[1]datitrim!F71</f>
        <v>347</v>
      </c>
      <c r="H15" s="91">
        <f>[1]datitrim!G71</f>
        <v>0</v>
      </c>
    </row>
    <row r="16" spans="1:8" ht="12" customHeight="1" x14ac:dyDescent="0.2">
      <c r="A16" s="90"/>
      <c r="B16" s="70" t="s">
        <v>66</v>
      </c>
      <c r="C16" s="132"/>
      <c r="D16" s="91">
        <f>D10+D11+D14+D15</f>
        <v>66575</v>
      </c>
      <c r="E16" s="91">
        <f>E10+E11+E14+E15</f>
        <v>540150</v>
      </c>
      <c r="F16" s="91">
        <f>F10+F11+F14+F15</f>
        <v>3485</v>
      </c>
      <c r="G16" s="92">
        <f>D16+E16+F16</f>
        <v>610210</v>
      </c>
      <c r="H16" s="91">
        <f>H10+H11+H14+H15</f>
        <v>15512</v>
      </c>
    </row>
    <row r="17" spans="1:8" ht="14.1" customHeight="1" x14ac:dyDescent="0.2">
      <c r="A17" s="86"/>
      <c r="B17" s="87" t="s">
        <v>69</v>
      </c>
      <c r="C17" s="129"/>
      <c r="D17" s="91"/>
      <c r="E17" s="91"/>
      <c r="F17" s="95"/>
      <c r="G17" s="218"/>
      <c r="H17" s="91"/>
    </row>
    <row r="18" spans="1:8" ht="12.95" customHeight="1" x14ac:dyDescent="0.2">
      <c r="A18" s="90"/>
      <c r="B18" s="70" t="s">
        <v>70</v>
      </c>
      <c r="C18" s="132"/>
      <c r="D18" s="91">
        <f>[1]datitrim!C73</f>
        <v>0</v>
      </c>
      <c r="E18" s="91">
        <f>[1]datitrim!D73</f>
        <v>0</v>
      </c>
      <c r="F18" s="95">
        <f>[1]datitrim!E73</f>
        <v>0</v>
      </c>
      <c r="G18" s="92">
        <f>[1]datitrim!F73</f>
        <v>0</v>
      </c>
      <c r="H18" s="91">
        <f>[1]datitrim!G73</f>
        <v>0</v>
      </c>
    </row>
    <row r="19" spans="1:8" ht="12.95" customHeight="1" x14ac:dyDescent="0.2">
      <c r="A19" s="90"/>
      <c r="B19" s="70" t="s">
        <v>71</v>
      </c>
      <c r="C19" s="132"/>
      <c r="D19" s="91">
        <f>[1]datitrim!C74</f>
        <v>2170</v>
      </c>
      <c r="E19" s="91">
        <f>[1]datitrim!D74</f>
        <v>384652</v>
      </c>
      <c r="F19" s="95">
        <f>[1]datitrim!E74</f>
        <v>36821</v>
      </c>
      <c r="G19" s="92">
        <f>[1]datitrim!F74</f>
        <v>423643</v>
      </c>
      <c r="H19" s="91">
        <f>[1]datitrim!G74</f>
        <v>1590</v>
      </c>
    </row>
    <row r="20" spans="1:8" ht="12.95" customHeight="1" x14ac:dyDescent="0.2">
      <c r="A20" s="90"/>
      <c r="B20" s="70" t="s">
        <v>72</v>
      </c>
      <c r="C20" s="132"/>
      <c r="D20" s="91">
        <f>[1]datitrim!C75</f>
        <v>0</v>
      </c>
      <c r="E20" s="91">
        <f>[1]datitrim!D75</f>
        <v>0</v>
      </c>
      <c r="F20" s="95">
        <f>[1]datitrim!E75</f>
        <v>29</v>
      </c>
      <c r="G20" s="92">
        <f>[1]datitrim!F75</f>
        <v>29</v>
      </c>
      <c r="H20" s="91">
        <f>[1]datitrim!G75</f>
        <v>0</v>
      </c>
    </row>
    <row r="21" spans="1:8" ht="12" customHeight="1" x14ac:dyDescent="0.2">
      <c r="A21" s="86"/>
      <c r="B21" s="70" t="s">
        <v>73</v>
      </c>
      <c r="C21" s="132"/>
      <c r="D21" s="91">
        <f>D18+D19+D20</f>
        <v>2170</v>
      </c>
      <c r="E21" s="91">
        <f>E18+E19+E20</f>
        <v>384652</v>
      </c>
      <c r="F21" s="91">
        <f>F18+F19+F20</f>
        <v>36850</v>
      </c>
      <c r="G21" s="92">
        <f>D21+E21+F21</f>
        <v>423672</v>
      </c>
      <c r="H21" s="91">
        <f>H18+H19+H20</f>
        <v>1590</v>
      </c>
    </row>
    <row r="22" spans="1:8" s="76" customFormat="1" ht="12.95" customHeight="1" x14ac:dyDescent="0.2">
      <c r="A22" s="134"/>
      <c r="B22" s="135"/>
      <c r="C22" s="136" t="s">
        <v>74</v>
      </c>
      <c r="D22" s="99">
        <f>D16+D21</f>
        <v>68745</v>
      </c>
      <c r="E22" s="99">
        <f>E16+E21</f>
        <v>924802</v>
      </c>
      <c r="F22" s="99">
        <f>F16+F21</f>
        <v>40335</v>
      </c>
      <c r="G22" s="99">
        <f>G16+G21</f>
        <v>1033882</v>
      </c>
      <c r="H22" s="99">
        <f>H16+H21</f>
        <v>17102</v>
      </c>
    </row>
    <row r="23" spans="1:8" ht="14.1" customHeight="1" x14ac:dyDescent="0.2">
      <c r="A23" s="234"/>
      <c r="B23" s="102"/>
      <c r="C23" s="103" t="str">
        <f>"Variazione %   "&amp;[1]datitrim!$I$1&amp;" / "&amp;[1]datitrim!$I$1-1</f>
        <v>Variazione %   2014 / 2013</v>
      </c>
      <c r="D23" s="104">
        <f>[1]datitrim!K77</f>
        <v>11.25</v>
      </c>
      <c r="E23" s="104">
        <f>[1]datitrim!L77</f>
        <v>25.57</v>
      </c>
      <c r="F23" s="104">
        <f>[1]datitrim!M77</f>
        <v>7.63</v>
      </c>
      <c r="G23" s="105">
        <f>[1]datitrim!N77</f>
        <v>23.71</v>
      </c>
      <c r="H23" s="104">
        <f>[1]datitrim!O77</f>
        <v>-8.3000000000000007</v>
      </c>
    </row>
    <row r="24" spans="1:8" ht="14.1" customHeight="1" x14ac:dyDescent="0.2">
      <c r="A24" s="430" t="str">
        <f>"Variazione %   "&amp;[1]datitrim!$I$1&amp;" / "&amp;[1]datitrim!$I$1-1&amp;" su basi omogenee *"</f>
        <v>Variazione %   2014 / 2013 su basi omogenee *</v>
      </c>
      <c r="B24" s="431"/>
      <c r="C24" s="431"/>
      <c r="D24" s="104">
        <f>[1]omogenei!K77</f>
        <v>11.01</v>
      </c>
      <c r="E24" s="104">
        <f>[1]omogenei!L77</f>
        <v>23</v>
      </c>
      <c r="F24" s="104">
        <f>[1]omogenei!M77</f>
        <v>6.21</v>
      </c>
      <c r="G24" s="105">
        <f>[1]omogenei!N77</f>
        <v>21.36</v>
      </c>
      <c r="H24" s="104">
        <f>[1]omogenei!O77</f>
        <v>-8.59</v>
      </c>
    </row>
    <row r="25" spans="1:8" s="76" customFormat="1" ht="14.1" customHeight="1" x14ac:dyDescent="0.2">
      <c r="A25" s="219"/>
      <c r="B25" s="118"/>
      <c r="C25" s="220" t="s">
        <v>135</v>
      </c>
      <c r="D25" s="111">
        <f>[1]datitrim!C78</f>
        <v>0</v>
      </c>
      <c r="E25" s="111">
        <f>[1]datitrim!D78</f>
        <v>0</v>
      </c>
      <c r="F25" s="119">
        <f>[1]datitrim!E78</f>
        <v>0</v>
      </c>
      <c r="G25" s="111">
        <f>[1]datitrim!F78</f>
        <v>0</v>
      </c>
      <c r="H25" s="111">
        <f>[1]datitrim!G78</f>
        <v>0</v>
      </c>
    </row>
    <row r="26" spans="1:8" ht="12.95" customHeight="1" x14ac:dyDescent="0.2">
      <c r="A26" s="124" t="s">
        <v>76</v>
      </c>
      <c r="B26" s="125" t="s">
        <v>60</v>
      </c>
      <c r="C26" s="126"/>
      <c r="D26" s="114"/>
      <c r="E26" s="114"/>
      <c r="F26" s="114"/>
      <c r="G26" s="116"/>
      <c r="H26" s="114"/>
    </row>
    <row r="27" spans="1:8" ht="12" customHeight="1" x14ac:dyDescent="0.2">
      <c r="A27" s="86"/>
      <c r="B27" s="70" t="s">
        <v>77</v>
      </c>
      <c r="C27" s="132"/>
      <c r="D27" s="91">
        <f>[1]datitrim!C79</f>
        <v>32513</v>
      </c>
      <c r="E27" s="91">
        <f>[1]datitrim!D79</f>
        <v>2566681</v>
      </c>
      <c r="F27" s="91">
        <f>[1]datitrim!E79</f>
        <v>30990</v>
      </c>
      <c r="G27" s="92">
        <f>[1]datitrim!F79</f>
        <v>2630184</v>
      </c>
      <c r="H27" s="91">
        <f>[1]datitrim!G79</f>
        <v>2359</v>
      </c>
    </row>
    <row r="28" spans="1:8" ht="12" customHeight="1" x14ac:dyDescent="0.2">
      <c r="A28" s="86"/>
      <c r="B28" s="93" t="s">
        <v>134</v>
      </c>
      <c r="C28" s="132"/>
      <c r="D28" s="91">
        <f>[1]datitrim!C99</f>
        <v>0</v>
      </c>
      <c r="E28" s="91">
        <f>[1]datitrim!D99</f>
        <v>0</v>
      </c>
      <c r="F28" s="91">
        <f>[1]datitrim!E99</f>
        <v>611</v>
      </c>
      <c r="G28" s="92">
        <f>[1]datitrim!F99</f>
        <v>611</v>
      </c>
      <c r="H28" s="91">
        <f>[1]datitrim!G99</f>
        <v>10</v>
      </c>
    </row>
    <row r="29" spans="1:8" ht="12" customHeight="1" x14ac:dyDescent="0.2">
      <c r="A29" s="86"/>
      <c r="B29" s="70" t="s">
        <v>79</v>
      </c>
      <c r="C29" s="132"/>
      <c r="D29" s="91">
        <f>[1]datitrim!C80</f>
        <v>23563</v>
      </c>
      <c r="E29" s="91">
        <f>[1]datitrim!D80</f>
        <v>933017</v>
      </c>
      <c r="F29" s="91">
        <f>[1]datitrim!E80</f>
        <v>12810</v>
      </c>
      <c r="G29" s="92">
        <f>[1]datitrim!F80</f>
        <v>969390</v>
      </c>
      <c r="H29" s="91">
        <f>[1]datitrim!G80</f>
        <v>0</v>
      </c>
    </row>
    <row r="30" spans="1:8" ht="12" customHeight="1" x14ac:dyDescent="0.2">
      <c r="A30" s="86"/>
      <c r="B30" s="93" t="s">
        <v>134</v>
      </c>
      <c r="C30" s="132"/>
      <c r="D30" s="91">
        <f>[1]datitrim!C100</f>
        <v>0</v>
      </c>
      <c r="E30" s="91">
        <f>[1]datitrim!D100</f>
        <v>0</v>
      </c>
      <c r="F30" s="91">
        <f>[1]datitrim!E100</f>
        <v>0</v>
      </c>
      <c r="G30" s="92">
        <f>[1]datitrim!F100</f>
        <v>0</v>
      </c>
      <c r="H30" s="91">
        <f>[1]datitrim!G100</f>
        <v>0</v>
      </c>
    </row>
    <row r="31" spans="1:8" ht="12" customHeight="1" x14ac:dyDescent="0.2">
      <c r="A31" s="86"/>
      <c r="B31" s="70" t="s">
        <v>80</v>
      </c>
      <c r="C31" s="132"/>
      <c r="D31" s="91">
        <f>[1]datitrim!C81</f>
        <v>0</v>
      </c>
      <c r="E31" s="91">
        <f>[1]datitrim!D81</f>
        <v>0</v>
      </c>
      <c r="F31" s="91">
        <f>[1]datitrim!E81</f>
        <v>0</v>
      </c>
      <c r="G31" s="92">
        <f>[1]datitrim!F81</f>
        <v>0</v>
      </c>
      <c r="H31" s="91">
        <f>[1]datitrim!G81</f>
        <v>0</v>
      </c>
    </row>
    <row r="32" spans="1:8" ht="12" customHeight="1" x14ac:dyDescent="0.2">
      <c r="A32" s="86"/>
      <c r="B32" s="70" t="s">
        <v>81</v>
      </c>
      <c r="C32" s="132"/>
      <c r="D32" s="91">
        <f>[1]datitrim!C82</f>
        <v>0</v>
      </c>
      <c r="E32" s="91">
        <f>[1]datitrim!D82</f>
        <v>0</v>
      </c>
      <c r="F32" s="95">
        <f>[1]datitrim!E82</f>
        <v>0</v>
      </c>
      <c r="G32" s="92">
        <f>[1]datitrim!F82</f>
        <v>0</v>
      </c>
      <c r="H32" s="91">
        <f>[1]datitrim!G82</f>
        <v>0</v>
      </c>
    </row>
    <row r="33" spans="1:8" ht="12" customHeight="1" x14ac:dyDescent="0.2">
      <c r="A33" s="86"/>
      <c r="B33" s="70" t="s">
        <v>66</v>
      </c>
      <c r="C33" s="132"/>
      <c r="D33" s="91">
        <f>D27+D29+D31+D32</f>
        <v>56076</v>
      </c>
      <c r="E33" s="91">
        <f>E27+E29+E31+E32</f>
        <v>3499698</v>
      </c>
      <c r="F33" s="91">
        <f>F27+F29+F31+F32</f>
        <v>43800</v>
      </c>
      <c r="G33" s="92">
        <f>D33+E33+F33</f>
        <v>3599574</v>
      </c>
      <c r="H33" s="91">
        <f>H27+H29+H31+H32</f>
        <v>2359</v>
      </c>
    </row>
    <row r="34" spans="1:8" ht="14.1" customHeight="1" x14ac:dyDescent="0.2">
      <c r="A34" s="86"/>
      <c r="B34" s="87" t="s">
        <v>69</v>
      </c>
      <c r="C34" s="129"/>
      <c r="D34" s="91">
        <f>[1]datitrim!C84</f>
        <v>0</v>
      </c>
      <c r="E34" s="91">
        <f>[1]datitrim!D84</f>
        <v>0</v>
      </c>
      <c r="F34" s="95">
        <f>[1]datitrim!E84</f>
        <v>0</v>
      </c>
      <c r="G34" s="92">
        <f>[1]datitrim!F84</f>
        <v>0</v>
      </c>
      <c r="H34" s="91">
        <f>[1]datitrim!G84</f>
        <v>0</v>
      </c>
    </row>
    <row r="35" spans="1:8" s="76" customFormat="1" ht="12.95" customHeight="1" x14ac:dyDescent="0.2">
      <c r="A35" s="134"/>
      <c r="B35" s="135"/>
      <c r="C35" s="136" t="s">
        <v>82</v>
      </c>
      <c r="D35" s="99">
        <f>D33+D34</f>
        <v>56076</v>
      </c>
      <c r="E35" s="99">
        <f>E33+E34</f>
        <v>3499698</v>
      </c>
      <c r="F35" s="99">
        <f>F33+F34</f>
        <v>43800</v>
      </c>
      <c r="G35" s="99">
        <f>G33+G34</f>
        <v>3599574</v>
      </c>
      <c r="H35" s="99">
        <f>H33+H34</f>
        <v>2359</v>
      </c>
    </row>
    <row r="36" spans="1:8" ht="14.1" customHeight="1" x14ac:dyDescent="0.2">
      <c r="A36" s="234"/>
      <c r="B36" s="102"/>
      <c r="C36" s="103" t="str">
        <f>"Variazione %   "&amp;[1]datitrim!$I$1&amp;" / "&amp;[1]datitrim!$I$1-1</f>
        <v>Variazione %   2014 / 2013</v>
      </c>
      <c r="D36" s="104">
        <f>[1]datitrim!K85</f>
        <v>-10.89</v>
      </c>
      <c r="E36" s="104">
        <f>[1]datitrim!L85</f>
        <v>23.08</v>
      </c>
      <c r="F36" s="104">
        <f>[1]datitrim!M85</f>
        <v>11.97</v>
      </c>
      <c r="G36" s="105">
        <f>[1]datitrim!N85</f>
        <v>22.21</v>
      </c>
      <c r="H36" s="104">
        <f>[1]datitrim!O85</f>
        <v>-18.46</v>
      </c>
    </row>
    <row r="37" spans="1:8" ht="14.1" customHeight="1" x14ac:dyDescent="0.2">
      <c r="A37" s="430" t="str">
        <f>"Variazione %   "&amp;[1]datitrim!$I$1&amp;" / "&amp;[1]datitrim!$I$1-1&amp;" su basi omogenee *"</f>
        <v>Variazione %   2014 / 2013 su basi omogenee *</v>
      </c>
      <c r="B37" s="431"/>
      <c r="C37" s="431"/>
      <c r="D37" s="104">
        <f>[1]omogenei!K85</f>
        <v>-10.89</v>
      </c>
      <c r="E37" s="104">
        <f>[1]omogenei!L85</f>
        <v>40.94</v>
      </c>
      <c r="F37" s="104">
        <f>[1]omogenei!M85</f>
        <v>11.97</v>
      </c>
      <c r="G37" s="105">
        <f>[1]omogenei!N85</f>
        <v>39.24</v>
      </c>
      <c r="H37" s="104">
        <f>[1]omogenei!O85</f>
        <v>-18.46</v>
      </c>
    </row>
    <row r="38" spans="1:8" s="76" customFormat="1" ht="14.1" customHeight="1" x14ac:dyDescent="0.2">
      <c r="A38" s="221"/>
      <c r="B38" s="222"/>
      <c r="C38" s="223" t="s">
        <v>83</v>
      </c>
      <c r="D38" s="111">
        <f>[1]datitrim!C86</f>
        <v>0</v>
      </c>
      <c r="E38" s="111">
        <f>[1]datitrim!D86</f>
        <v>1380</v>
      </c>
      <c r="F38" s="119">
        <f>[1]datitrim!E86</f>
        <v>0</v>
      </c>
      <c r="G38" s="111">
        <f>[1]datitrim!F86</f>
        <v>1380</v>
      </c>
      <c r="H38" s="111">
        <f>[1]datitrim!G86</f>
        <v>0</v>
      </c>
    </row>
    <row r="39" spans="1:8" ht="14.1" customHeight="1" x14ac:dyDescent="0.2">
      <c r="A39" s="234"/>
      <c r="B39" s="120"/>
      <c r="C39" s="103" t="str">
        <f>"Variazione %   "&amp;[1]datitrim!$I$1&amp;" / "&amp;[1]datitrim!$I$1-1</f>
        <v>Variazione %   2014 / 2013</v>
      </c>
      <c r="D39" s="104">
        <f>[1]datitrim!K86</f>
        <v>0</v>
      </c>
      <c r="E39" s="104">
        <f>[1]datitrim!L86</f>
        <v>125.12</v>
      </c>
      <c r="F39" s="104">
        <f>[1]datitrim!M86</f>
        <v>0</v>
      </c>
      <c r="G39" s="105">
        <f>[1]datitrim!N86</f>
        <v>125.12</v>
      </c>
      <c r="H39" s="104">
        <f>[1]datitrim!O86</f>
        <v>0</v>
      </c>
    </row>
    <row r="40" spans="1:8" ht="14.1" customHeight="1" x14ac:dyDescent="0.2">
      <c r="A40" s="430" t="str">
        <f>"Variazione %   "&amp;[1]datitrim!$I$1&amp;" / "&amp;[1]datitrim!$I$1-1&amp;" su basi omogenee *"</f>
        <v>Variazione %   2014 / 2013 su basi omogenee *</v>
      </c>
      <c r="B40" s="431"/>
      <c r="C40" s="431"/>
      <c r="D40" s="104">
        <f>[1]omogenei!K86</f>
        <v>0</v>
      </c>
      <c r="E40" s="104">
        <f>[1]omogenei!L86</f>
        <v>125.12</v>
      </c>
      <c r="F40" s="104">
        <f>[1]omogenei!M86</f>
        <v>0</v>
      </c>
      <c r="G40" s="105">
        <f>[1]omogenei!N86</f>
        <v>125.12</v>
      </c>
      <c r="H40" s="104">
        <f>[1]omogenei!O86</f>
        <v>0</v>
      </c>
    </row>
    <row r="41" spans="1:8" s="74" customFormat="1" ht="14.1" customHeight="1" x14ac:dyDescent="0.2">
      <c r="A41" s="124" t="s">
        <v>85</v>
      </c>
      <c r="B41" s="125" t="s">
        <v>86</v>
      </c>
      <c r="C41" s="126"/>
      <c r="D41" s="127">
        <f>[1]datitrim!C87</f>
        <v>0</v>
      </c>
      <c r="E41" s="127">
        <f>[1]datitrim!D87</f>
        <v>0</v>
      </c>
      <c r="F41" s="127">
        <f>[1]datitrim!E87</f>
        <v>0</v>
      </c>
      <c r="G41" s="116">
        <f>[1]datitrim!F87</f>
        <v>0</v>
      </c>
      <c r="H41" s="127">
        <f>[1]datitrim!G87</f>
        <v>0</v>
      </c>
    </row>
    <row r="42" spans="1:8" s="71" customFormat="1" ht="12" customHeight="1" x14ac:dyDescent="0.2">
      <c r="A42" s="86"/>
      <c r="B42" s="93" t="s">
        <v>136</v>
      </c>
      <c r="C42" s="129"/>
      <c r="D42" s="224">
        <f>[1]datitrim!C88</f>
        <v>0</v>
      </c>
      <c r="E42" s="224">
        <f>[1]datitrim!D88</f>
        <v>0</v>
      </c>
      <c r="F42" s="224">
        <f>[1]datitrim!E88</f>
        <v>0</v>
      </c>
      <c r="G42" s="92">
        <f>[1]datitrim!F88</f>
        <v>0</v>
      </c>
      <c r="H42" s="224">
        <f>[1]datitrim!G88</f>
        <v>0</v>
      </c>
    </row>
    <row r="43" spans="1:8" ht="12" customHeight="1" x14ac:dyDescent="0.2">
      <c r="A43" s="86"/>
      <c r="B43" s="131" t="s">
        <v>88</v>
      </c>
      <c r="C43" s="132"/>
      <c r="D43" s="91">
        <f>[1]datitrim!C89</f>
        <v>0</v>
      </c>
      <c r="E43" s="91">
        <f>[1]datitrim!D89</f>
        <v>0</v>
      </c>
      <c r="F43" s="91">
        <f>[1]datitrim!E89</f>
        <v>0</v>
      </c>
      <c r="G43" s="92">
        <f>[1]datitrim!F89</f>
        <v>0</v>
      </c>
      <c r="H43" s="91">
        <f>[1]datitrim!G89</f>
        <v>0</v>
      </c>
    </row>
    <row r="44" spans="1:8" ht="12" customHeight="1" x14ac:dyDescent="0.2">
      <c r="A44" s="86"/>
      <c r="B44" s="131" t="s">
        <v>89</v>
      </c>
      <c r="C44" s="132"/>
      <c r="D44" s="91">
        <f>[1]datitrim!C90</f>
        <v>0</v>
      </c>
      <c r="E44" s="91">
        <f>[1]datitrim!D90</f>
        <v>0</v>
      </c>
      <c r="F44" s="91">
        <f>[1]datitrim!E90</f>
        <v>0</v>
      </c>
      <c r="G44" s="92">
        <f>[1]datitrim!F90</f>
        <v>0</v>
      </c>
      <c r="H44" s="91">
        <f>[1]datitrim!G90</f>
        <v>0</v>
      </c>
    </row>
    <row r="45" spans="1:8" ht="12" customHeight="1" x14ac:dyDescent="0.2">
      <c r="A45" s="86"/>
      <c r="B45" s="131" t="s">
        <v>90</v>
      </c>
      <c r="C45" s="132"/>
      <c r="D45" s="91">
        <f>[1]datitrim!C91</f>
        <v>0</v>
      </c>
      <c r="E45" s="91">
        <f>[1]datitrim!D91</f>
        <v>0</v>
      </c>
      <c r="F45" s="91">
        <f>[1]datitrim!E91</f>
        <v>0</v>
      </c>
      <c r="G45" s="92">
        <f>[1]datitrim!F91</f>
        <v>0</v>
      </c>
      <c r="H45" s="91">
        <f>[1]datitrim!G91</f>
        <v>0</v>
      </c>
    </row>
    <row r="46" spans="1:8" ht="12" customHeight="1" x14ac:dyDescent="0.2">
      <c r="A46" s="86"/>
      <c r="B46" s="131" t="s">
        <v>91</v>
      </c>
      <c r="C46" s="132"/>
      <c r="D46" s="91">
        <f>[1]datitrim!C92</f>
        <v>0</v>
      </c>
      <c r="E46" s="91">
        <f>[1]datitrim!D92</f>
        <v>0</v>
      </c>
      <c r="F46" s="91">
        <f>[1]datitrim!E92</f>
        <v>0</v>
      </c>
      <c r="G46" s="92">
        <f>[1]datitrim!F92</f>
        <v>0</v>
      </c>
      <c r="H46" s="91">
        <f>[1]datitrim!G92</f>
        <v>0</v>
      </c>
    </row>
    <row r="47" spans="1:8" ht="14.1" customHeight="1" x14ac:dyDescent="0.2">
      <c r="A47" s="86"/>
      <c r="B47" s="87" t="s">
        <v>92</v>
      </c>
      <c r="C47" s="132"/>
      <c r="D47" s="91">
        <f>[1]datitrim!C93</f>
        <v>0</v>
      </c>
      <c r="E47" s="91">
        <f>[1]datitrim!D93</f>
        <v>0</v>
      </c>
      <c r="F47" s="95">
        <f>[1]datitrim!E93</f>
        <v>0</v>
      </c>
      <c r="G47" s="92">
        <f>[1]datitrim!F93</f>
        <v>0</v>
      </c>
      <c r="H47" s="91">
        <f>[1]datitrim!G93</f>
        <v>0</v>
      </c>
    </row>
    <row r="48" spans="1:8" ht="12" customHeight="1" x14ac:dyDescent="0.2">
      <c r="A48" s="86"/>
      <c r="B48" s="93" t="s">
        <v>93</v>
      </c>
      <c r="C48" s="132"/>
      <c r="D48" s="91">
        <f>[1]datitrim!C94</f>
        <v>0</v>
      </c>
      <c r="E48" s="91">
        <f>[1]datitrim!D94</f>
        <v>0</v>
      </c>
      <c r="F48" s="95">
        <f>[1]datitrim!E94</f>
        <v>0</v>
      </c>
      <c r="G48" s="92">
        <f>[1]datitrim!F94</f>
        <v>0</v>
      </c>
      <c r="H48" s="91">
        <f>[1]datitrim!G94</f>
        <v>0</v>
      </c>
    </row>
    <row r="49" spans="1:8" s="76" customFormat="1" ht="12.95" customHeight="1" x14ac:dyDescent="0.2">
      <c r="A49" s="134"/>
      <c r="B49" s="135"/>
      <c r="C49" s="136" t="s">
        <v>94</v>
      </c>
      <c r="D49" s="99">
        <f>D41+D47</f>
        <v>0</v>
      </c>
      <c r="E49" s="99">
        <f>E41+E47</f>
        <v>0</v>
      </c>
      <c r="F49" s="99">
        <f>F41+F47</f>
        <v>0</v>
      </c>
      <c r="G49" s="99">
        <f>G41+G47</f>
        <v>0</v>
      </c>
      <c r="H49" s="99">
        <f>H41+H47</f>
        <v>0</v>
      </c>
    </row>
    <row r="50" spans="1:8" ht="14.1" customHeight="1" x14ac:dyDescent="0.2">
      <c r="A50" s="234"/>
      <c r="B50" s="102"/>
      <c r="C50" s="103" t="str">
        <f>"Variazione %   "&amp;[1]datitrim!$I$1&amp;" / "&amp;[1]datitrim!$I$1-1</f>
        <v>Variazione %   2014 / 2013</v>
      </c>
      <c r="D50" s="104">
        <f>[1]datitrim!K95</f>
        <v>0</v>
      </c>
      <c r="E50" s="104">
        <f>[1]datitrim!L95</f>
        <v>0</v>
      </c>
      <c r="F50" s="104">
        <f>[1]datitrim!M95</f>
        <v>-100</v>
      </c>
      <c r="G50" s="105">
        <f>[1]datitrim!N95</f>
        <v>-100</v>
      </c>
      <c r="H50" s="104">
        <f>[1]datitrim!O95</f>
        <v>0</v>
      </c>
    </row>
    <row r="51" spans="1:8" ht="14.1" customHeight="1" x14ac:dyDescent="0.2">
      <c r="A51" s="430" t="str">
        <f>"Variazione %   "&amp;[1]datitrim!$I$1&amp;" / "&amp;[1]datitrim!$I$1-1&amp;" su basi omogenee *"</f>
        <v>Variazione %   2014 / 2013 su basi omogenee *</v>
      </c>
      <c r="B51" s="431"/>
      <c r="C51" s="431"/>
      <c r="D51" s="104">
        <f>[1]omogenei!K95</f>
        <v>0</v>
      </c>
      <c r="E51" s="104">
        <f>[1]omogenei!L95</f>
        <v>0</v>
      </c>
      <c r="F51" s="104">
        <f>[1]omogenei!M95</f>
        <v>-100</v>
      </c>
      <c r="G51" s="105">
        <f>[1]omogenei!N95</f>
        <v>-100</v>
      </c>
      <c r="H51" s="104">
        <f>[1]omogenei!O95</f>
        <v>0</v>
      </c>
    </row>
    <row r="52" spans="1:8" s="76" customFormat="1" ht="14.1" customHeight="1" x14ac:dyDescent="0.2">
      <c r="A52" s="117"/>
      <c r="B52" s="225"/>
      <c r="C52" s="225" t="s">
        <v>95</v>
      </c>
      <c r="D52" s="111">
        <f>[1]datitrim!C103</f>
        <v>0</v>
      </c>
      <c r="E52" s="111">
        <f>[1]datitrim!D103</f>
        <v>0</v>
      </c>
      <c r="F52" s="111">
        <f>[1]datitrim!E103</f>
        <v>0</v>
      </c>
      <c r="G52" s="111">
        <f>[1]datitrim!F103</f>
        <v>0</v>
      </c>
      <c r="H52" s="111">
        <f>[1]datitrim!G103</f>
        <v>0</v>
      </c>
    </row>
    <row r="53" spans="1:8" ht="14.1" customHeight="1" x14ac:dyDescent="0.2">
      <c r="A53" s="234"/>
      <c r="B53" s="102"/>
      <c r="C53" s="103" t="str">
        <f>"Variazione %   "&amp;[1]datitrim!$I$1&amp;" / "&amp;[1]datitrim!$I$1-1</f>
        <v>Variazione %   2014 / 2013</v>
      </c>
      <c r="D53" s="104">
        <f>[1]datitrim!K103</f>
        <v>0</v>
      </c>
      <c r="E53" s="104">
        <f>[1]datitrim!L103</f>
        <v>0</v>
      </c>
      <c r="F53" s="104">
        <f>[1]datitrim!M103</f>
        <v>0</v>
      </c>
      <c r="G53" s="105">
        <f>[1]datitrim!N103</f>
        <v>0</v>
      </c>
      <c r="H53" s="104">
        <f>[1]datitrim!O103</f>
        <v>0</v>
      </c>
    </row>
    <row r="54" spans="1:8" ht="14.1" customHeight="1" x14ac:dyDescent="0.2">
      <c r="A54" s="430" t="str">
        <f>"Variazione %   "&amp;[1]datitrim!$I$1&amp;" / "&amp;[1]datitrim!$I$1-1&amp;" su basi omogenee *"</f>
        <v>Variazione %   2014 / 2013 su basi omogenee *</v>
      </c>
      <c r="B54" s="431"/>
      <c r="C54" s="431"/>
      <c r="D54" s="104">
        <f>[1]omogenei!K103</f>
        <v>0</v>
      </c>
      <c r="E54" s="104">
        <f>[1]omogenei!L103</f>
        <v>0</v>
      </c>
      <c r="F54" s="104">
        <f>[1]omogenei!M103</f>
        <v>0</v>
      </c>
      <c r="G54" s="105">
        <f>[1]omogenei!N103</f>
        <v>0</v>
      </c>
      <c r="H54" s="104">
        <f>[1]omogenei!O103</f>
        <v>0</v>
      </c>
    </row>
    <row r="55" spans="1:8" ht="14.1" customHeight="1" x14ac:dyDescent="0.2">
      <c r="A55" s="226" t="s">
        <v>96</v>
      </c>
      <c r="B55" s="227"/>
      <c r="C55" s="148"/>
      <c r="D55" s="114">
        <f>[1]datitrim!C96</f>
        <v>3253</v>
      </c>
      <c r="E55" s="114">
        <f>[1]datitrim!D96</f>
        <v>6292</v>
      </c>
      <c r="F55" s="114">
        <f>[1]datitrim!E96</f>
        <v>0</v>
      </c>
      <c r="G55" s="116">
        <f>[1]datitrim!F96</f>
        <v>9545</v>
      </c>
      <c r="H55" s="114">
        <f>[1]datitrim!G96</f>
        <v>3</v>
      </c>
    </row>
    <row r="56" spans="1:8" ht="12" customHeight="1" x14ac:dyDescent="0.2">
      <c r="A56" s="86"/>
      <c r="B56" s="93" t="s">
        <v>137</v>
      </c>
      <c r="C56" s="132"/>
      <c r="D56" s="91">
        <f>[1]datitrim!C101</f>
        <v>965</v>
      </c>
      <c r="E56" s="91">
        <f>[1]datitrim!D101</f>
        <v>6292</v>
      </c>
      <c r="F56" s="91">
        <f>[1]datitrim!E101</f>
        <v>0</v>
      </c>
      <c r="G56" s="92">
        <f>[1]datitrim!F101</f>
        <v>7257</v>
      </c>
      <c r="H56" s="91">
        <f>[1]datitrim!G101</f>
        <v>3</v>
      </c>
    </row>
    <row r="57" spans="1:8" ht="12" customHeight="1" x14ac:dyDescent="0.2">
      <c r="A57" s="86"/>
      <c r="B57" s="70"/>
      <c r="C57" s="228" t="s">
        <v>98</v>
      </c>
      <c r="D57" s="91">
        <f>[1]datitrim!C102</f>
        <v>0</v>
      </c>
      <c r="E57" s="91">
        <f>[1]datitrim!D102</f>
        <v>0</v>
      </c>
      <c r="F57" s="91">
        <f>[1]datitrim!E102</f>
        <v>0</v>
      </c>
      <c r="G57" s="92">
        <f>[1]datitrim!F102</f>
        <v>0</v>
      </c>
      <c r="H57" s="91">
        <f>[1]datitrim!G102</f>
        <v>0</v>
      </c>
    </row>
    <row r="58" spans="1:8" ht="12" customHeight="1" x14ac:dyDescent="0.2">
      <c r="A58" s="86"/>
      <c r="B58" s="70"/>
      <c r="C58" s="129" t="s">
        <v>99</v>
      </c>
      <c r="D58" s="91">
        <f>[1]datitrim!C104</f>
        <v>2288</v>
      </c>
      <c r="E58" s="91">
        <f>[1]datitrim!D104</f>
        <v>0</v>
      </c>
      <c r="F58" s="91">
        <f>[1]datitrim!E104</f>
        <v>0</v>
      </c>
      <c r="G58" s="92">
        <f>[1]datitrim!F104</f>
        <v>2288</v>
      </c>
      <c r="H58" s="91">
        <f>[1]datitrim!G104</f>
        <v>0</v>
      </c>
    </row>
    <row r="59" spans="1:8" ht="12" customHeight="1" x14ac:dyDescent="0.2">
      <c r="A59" s="229"/>
      <c r="B59" s="230"/>
      <c r="C59" s="166" t="s">
        <v>100</v>
      </c>
      <c r="D59" s="146">
        <f>[1]datitrim!C105</f>
        <v>0</v>
      </c>
      <c r="E59" s="146">
        <f>[1]datitrim!D105</f>
        <v>0</v>
      </c>
      <c r="F59" s="146">
        <f>[1]datitrim!E105</f>
        <v>0</v>
      </c>
      <c r="G59" s="99">
        <f>[1]datitrim!F105</f>
        <v>0</v>
      </c>
      <c r="H59" s="146">
        <f>[1]datitrim!G105</f>
        <v>0</v>
      </c>
    </row>
    <row r="60" spans="1:8" s="76" customFormat="1" ht="12.95" customHeight="1" x14ac:dyDescent="0.2">
      <c r="A60" s="134"/>
      <c r="B60" s="149" t="s">
        <v>172</v>
      </c>
      <c r="C60" s="150"/>
      <c r="D60" s="151">
        <f>D22+D25+D35+D38+D49+D52+D55</f>
        <v>128074</v>
      </c>
      <c r="E60" s="151">
        <f>E22+E25+E35+E38+E49+E52+E55</f>
        <v>4432172</v>
      </c>
      <c r="F60" s="151">
        <f>F22+F25+F35+F38+F49+F52+F55</f>
        <v>84135</v>
      </c>
      <c r="G60" s="151">
        <f>G22+G25+G35+G38+G49+G52+G55</f>
        <v>4644381</v>
      </c>
      <c r="H60" s="151">
        <f>H22+H25+H35+H38+H49+H52+H55</f>
        <v>19464</v>
      </c>
    </row>
    <row r="61" spans="1:8" ht="14.1" customHeight="1" x14ac:dyDescent="0.2">
      <c r="A61" s="234"/>
      <c r="B61" s="102"/>
      <c r="C61" s="103" t="str">
        <f>"Variazione %   "&amp;[1]datitrim!$I$1&amp;" / "&amp;[1]datitrim!$I$1-1</f>
        <v>Variazione %   2014 / 2013</v>
      </c>
      <c r="D61" s="104">
        <f>[1]datitrim!K97</f>
        <v>-0.56999999999999995</v>
      </c>
      <c r="E61" s="104">
        <f>[1]datitrim!L97</f>
        <v>23.57</v>
      </c>
      <c r="F61" s="104">
        <f>[1]datitrim!M97</f>
        <v>9.8000000000000007</v>
      </c>
      <c r="G61" s="105">
        <f>[1]datitrim!N97</f>
        <v>22.48</v>
      </c>
      <c r="H61" s="104">
        <f>[1]datitrim!O97</f>
        <v>-9.65</v>
      </c>
    </row>
    <row r="62" spans="1:8" ht="14.1" customHeight="1" x14ac:dyDescent="0.2">
      <c r="A62" s="430" t="str">
        <f>"Variazione %   "&amp;[1]datitrim!$I$1&amp;" / "&amp;[1]datitrim!$I$1-1&amp;" su basi omogenee *"</f>
        <v>Variazione %   2014 / 2013 su basi omogenee *</v>
      </c>
      <c r="B62" s="431"/>
      <c r="C62" s="431"/>
      <c r="D62" s="104">
        <f>[1]omogenei!K97</f>
        <v>-0.69</v>
      </c>
      <c r="E62" s="104">
        <f>[1]omogenei!L97</f>
        <v>36.78</v>
      </c>
      <c r="F62" s="104">
        <f>[1]omogenei!M97</f>
        <v>9.11</v>
      </c>
      <c r="G62" s="105">
        <f>[1]omogenei!N97</f>
        <v>34.76</v>
      </c>
      <c r="H62" s="104">
        <f>[1]omogenei!O97</f>
        <v>-9.9</v>
      </c>
    </row>
    <row r="63" spans="1:8" ht="6.95" customHeight="1" x14ac:dyDescent="0.2">
      <c r="A63" s="144"/>
      <c r="B63" s="231"/>
      <c r="C63" s="231"/>
      <c r="D63" s="161"/>
      <c r="E63" s="161"/>
      <c r="F63" s="161"/>
      <c r="G63" s="162"/>
      <c r="H63" s="161"/>
    </row>
    <row r="64" spans="1:8" s="66" customFormat="1" ht="12.95" customHeight="1" x14ac:dyDescent="0.2">
      <c r="A64" s="232" t="s">
        <v>176</v>
      </c>
      <c r="C64" s="67"/>
      <c r="G64" s="233"/>
    </row>
    <row r="65" spans="1:8" s="66" customFormat="1" ht="39.6" customHeight="1" x14ac:dyDescent="0.2">
      <c r="A65" s="510" t="s">
        <v>177</v>
      </c>
      <c r="B65" s="510"/>
      <c r="C65" s="510"/>
      <c r="D65" s="510"/>
      <c r="E65" s="510"/>
      <c r="F65" s="510"/>
      <c r="G65" s="510"/>
      <c r="H65" s="510"/>
    </row>
    <row r="66" spans="1:8" s="50" customFormat="1" ht="29.25" customHeight="1" x14ac:dyDescent="0.2">
      <c r="A66" s="514" t="s">
        <v>232</v>
      </c>
      <c r="B66" s="514"/>
      <c r="C66" s="514"/>
      <c r="D66" s="514"/>
      <c r="E66" s="514"/>
      <c r="F66" s="514"/>
      <c r="G66" s="514"/>
      <c r="H66" s="514"/>
    </row>
  </sheetData>
  <mergeCells count="13">
    <mergeCell ref="A66:H66"/>
    <mergeCell ref="A54:C54"/>
    <mergeCell ref="A62:C62"/>
    <mergeCell ref="A65:H65"/>
    <mergeCell ref="A6:C8"/>
    <mergeCell ref="D7:D8"/>
    <mergeCell ref="E7:E8"/>
    <mergeCell ref="F7:F8"/>
    <mergeCell ref="G7:G8"/>
    <mergeCell ref="A24:C24"/>
    <mergeCell ref="A37:C37"/>
    <mergeCell ref="A40:C40"/>
    <mergeCell ref="A51:C51"/>
  </mergeCells>
  <printOptions horizontalCentered="1"/>
  <pageMargins left="0.31496062992125984" right="0.11811023622047245" top="0.19685039370078741" bottom="0" header="0.19685039370078741" footer="0"/>
  <pageSetup paperSize="9" scale="92" orientation="portrait" horizontalDpi="4294967292" verticalDpi="4294967292" r:id="rId1"/>
  <headerFooter alignWithMargins="0">
    <oddHeader>&amp;L&amp;"Arial,Normale"&amp;8IVASS - SERVIZIO STUDI E GESTIONE DATI
DIVISIONE STUDI E STATISTICHE</oddHeader>
    <oddFooter>&amp;C&amp;P</oddFooter>
  </headerFooter>
  <rowBreaks count="1" manualBreakCount="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40"/>
  <sheetViews>
    <sheetView showGridLines="0" zoomScaleNormal="100" workbookViewId="0">
      <selection activeCell="T6" sqref="T6"/>
    </sheetView>
  </sheetViews>
  <sheetFormatPr defaultColWidth="9" defaultRowHeight="11.25" x14ac:dyDescent="0.2"/>
  <cols>
    <col min="1" max="1" width="0.7109375" style="69" customWidth="1"/>
    <col min="2" max="2" width="33.140625" style="69" customWidth="1"/>
    <col min="3" max="3" width="9.42578125" style="70" customWidth="1"/>
    <col min="4" max="4" width="7" style="70" bestFit="1" customWidth="1"/>
    <col min="5" max="5" width="9.42578125" style="69" customWidth="1"/>
    <col min="6" max="6" width="6.7109375" style="70" bestFit="1" customWidth="1"/>
    <col min="7" max="7" width="8.85546875" style="69" customWidth="1"/>
    <col min="8" max="8" width="5.140625" style="70" customWidth="1"/>
    <col min="9" max="9" width="9.42578125" style="70" customWidth="1"/>
    <col min="10" max="10" width="7" style="70" bestFit="1" customWidth="1"/>
    <col min="11" max="11" width="8.42578125" style="70" customWidth="1"/>
    <col min="12" max="12" width="5" style="70" customWidth="1"/>
    <col min="13" max="13" width="8.42578125" style="69" customWidth="1"/>
    <col min="14" max="14" width="5.42578125" style="70" customWidth="1"/>
    <col min="15" max="15" width="9.42578125" style="69" customWidth="1"/>
    <col min="16" max="16" width="6.5703125" style="70" customWidth="1"/>
    <col min="17" max="20" width="10.28515625" style="69" customWidth="1"/>
    <col min="21" max="16384" width="9" style="69"/>
  </cols>
  <sheetData>
    <row r="1" spans="1:20" ht="22.5" customHeight="1" x14ac:dyDescent="0.2">
      <c r="A1" s="70"/>
      <c r="P1" s="71" t="s">
        <v>200</v>
      </c>
    </row>
    <row r="2" spans="1:20" s="74" customFormat="1" x14ac:dyDescent="0.2">
      <c r="A2" s="72" t="s">
        <v>178</v>
      </c>
      <c r="B2" s="72"/>
      <c r="C2" s="73"/>
      <c r="D2" s="73"/>
      <c r="E2" s="72"/>
      <c r="F2" s="73"/>
      <c r="G2" s="72"/>
      <c r="H2" s="73"/>
      <c r="I2" s="73"/>
      <c r="J2" s="73"/>
      <c r="K2" s="73"/>
      <c r="L2" s="73"/>
      <c r="M2" s="72"/>
      <c r="N2" s="73"/>
      <c r="O2" s="72"/>
      <c r="P2" s="73"/>
    </row>
    <row r="3" spans="1:20" s="74" customFormat="1" ht="12.95" customHeight="1" x14ac:dyDescent="0.2">
      <c r="A3" s="72" t="s">
        <v>171</v>
      </c>
      <c r="B3" s="72"/>
      <c r="C3" s="73"/>
      <c r="D3" s="73"/>
      <c r="E3" s="72"/>
      <c r="F3" s="73"/>
      <c r="G3" s="72"/>
      <c r="H3" s="73"/>
      <c r="I3" s="73"/>
      <c r="J3" s="73"/>
      <c r="K3" s="73"/>
      <c r="L3" s="73"/>
      <c r="M3" s="72"/>
      <c r="N3" s="73"/>
      <c r="O3" s="72"/>
      <c r="P3" s="73"/>
    </row>
    <row r="4" spans="1:20" ht="12.95" customHeight="1" x14ac:dyDescent="0.2">
      <c r="A4" s="72" t="str">
        <f>"Ripartizione per canale distributivo dei premi lordi contabilizzati "&amp;IF([1]datitrim!J1=0,"nell'anno ","a tutto il "&amp;TRIM([1]datitrim!J1)&amp;" trimestre ")&amp;[1]datitrim!I1</f>
        <v>Ripartizione per canale distributivo dei premi lordi contabilizzati nell'anno 2014</v>
      </c>
      <c r="B4" s="72"/>
      <c r="C4" s="73"/>
      <c r="D4" s="73"/>
      <c r="E4" s="72"/>
      <c r="F4" s="73"/>
      <c r="G4" s="72"/>
      <c r="H4" s="73"/>
      <c r="I4" s="73"/>
      <c r="J4" s="73"/>
      <c r="K4" s="73"/>
      <c r="L4" s="73"/>
      <c r="M4" s="72"/>
      <c r="N4" s="73"/>
      <c r="O4" s="72"/>
      <c r="P4" s="73"/>
      <c r="Q4" s="74"/>
      <c r="R4" s="74"/>
      <c r="S4" s="74"/>
      <c r="T4" s="74"/>
    </row>
    <row r="5" spans="1:20" s="74" customFormat="1" ht="12.95" customHeight="1" x14ac:dyDescent="0.2">
      <c r="A5" s="69"/>
      <c r="C5" s="87"/>
      <c r="D5" s="87"/>
      <c r="F5" s="87"/>
      <c r="H5" s="87"/>
      <c r="J5" s="87"/>
      <c r="K5" s="87"/>
      <c r="L5" s="87"/>
      <c r="N5" s="87"/>
      <c r="P5" s="75" t="s">
        <v>5</v>
      </c>
    </row>
    <row r="6" spans="1:20" ht="12.95" customHeight="1" x14ac:dyDescent="0.2">
      <c r="A6" s="152"/>
      <c r="B6" s="148"/>
      <c r="C6" s="434" t="s">
        <v>35</v>
      </c>
      <c r="D6" s="436"/>
      <c r="E6" s="163" t="s">
        <v>104</v>
      </c>
      <c r="F6" s="164"/>
      <c r="G6" s="163" t="s">
        <v>105</v>
      </c>
      <c r="H6" s="164"/>
      <c r="I6" s="447" t="s">
        <v>38</v>
      </c>
      <c r="J6" s="448"/>
      <c r="K6" s="447" t="s">
        <v>39</v>
      </c>
      <c r="L6" s="448"/>
      <c r="M6" s="434" t="s">
        <v>40</v>
      </c>
      <c r="N6" s="436"/>
      <c r="O6" s="434" t="s">
        <v>55</v>
      </c>
      <c r="P6" s="436"/>
    </row>
    <row r="7" spans="1:20" s="74" customFormat="1" ht="12.95" customHeight="1" x14ac:dyDescent="0.2">
      <c r="A7" s="165"/>
      <c r="B7" s="129"/>
      <c r="C7" s="440"/>
      <c r="D7" s="442"/>
      <c r="E7" s="443" t="s">
        <v>106</v>
      </c>
      <c r="F7" s="444"/>
      <c r="G7" s="443" t="s">
        <v>107</v>
      </c>
      <c r="H7" s="444"/>
      <c r="I7" s="443"/>
      <c r="J7" s="444"/>
      <c r="K7" s="443"/>
      <c r="L7" s="444"/>
      <c r="M7" s="440"/>
      <c r="N7" s="442"/>
      <c r="O7" s="440" t="s">
        <v>58</v>
      </c>
      <c r="P7" s="442"/>
    </row>
    <row r="8" spans="1:20" ht="12.95" customHeight="1" x14ac:dyDescent="0.2">
      <c r="A8" s="153"/>
      <c r="B8" s="166"/>
      <c r="C8" s="167" t="s">
        <v>108</v>
      </c>
      <c r="D8" s="168" t="s">
        <v>109</v>
      </c>
      <c r="E8" s="167" t="s">
        <v>108</v>
      </c>
      <c r="F8" s="168" t="s">
        <v>109</v>
      </c>
      <c r="G8" s="167" t="s">
        <v>108</v>
      </c>
      <c r="H8" s="168" t="s">
        <v>109</v>
      </c>
      <c r="I8" s="167" t="s">
        <v>108</v>
      </c>
      <c r="J8" s="168" t="s">
        <v>109</v>
      </c>
      <c r="K8" s="167" t="s">
        <v>108</v>
      </c>
      <c r="L8" s="168" t="s">
        <v>109</v>
      </c>
      <c r="M8" s="167" t="s">
        <v>108</v>
      </c>
      <c r="N8" s="168" t="s">
        <v>109</v>
      </c>
      <c r="O8" s="167" t="s">
        <v>108</v>
      </c>
      <c r="P8" s="168" t="s">
        <v>109</v>
      </c>
    </row>
    <row r="9" spans="1:20" ht="20.100000000000001" customHeight="1" x14ac:dyDescent="0.2">
      <c r="A9" s="152"/>
      <c r="B9" s="126" t="s">
        <v>110</v>
      </c>
      <c r="C9" s="169"/>
      <c r="D9" s="170"/>
      <c r="E9" s="169"/>
      <c r="F9" s="170"/>
      <c r="G9" s="169"/>
      <c r="H9" s="170"/>
      <c r="I9" s="169"/>
      <c r="J9" s="170"/>
      <c r="K9" s="169"/>
      <c r="L9" s="170"/>
      <c r="M9" s="169"/>
      <c r="N9" s="170"/>
      <c r="O9" s="169"/>
      <c r="P9" s="170"/>
    </row>
    <row r="10" spans="1:20" ht="15.95" customHeight="1" x14ac:dyDescent="0.2">
      <c r="A10" s="90"/>
      <c r="B10" s="171" t="s">
        <v>111</v>
      </c>
      <c r="C10" s="172">
        <f>[1]datitrim!C107</f>
        <v>99714</v>
      </c>
      <c r="D10" s="173">
        <f>IF($O10&lt;&gt;0,C10*100/$O10,0)</f>
        <v>16.340931810360367</v>
      </c>
      <c r="E10" s="172">
        <f>[1]datitrim!D107</f>
        <v>981</v>
      </c>
      <c r="F10" s="173">
        <f>IF($O10&lt;&gt;0,E10*100/$O10,0)</f>
        <v>0.16076432703495519</v>
      </c>
      <c r="G10" s="172">
        <f>[1]datitrim!E107</f>
        <v>1053</v>
      </c>
      <c r="H10" s="173">
        <f>IF($O10&lt;&gt;0,G10*100/$O10,0)</f>
        <v>0.17256354369807114</v>
      </c>
      <c r="I10" s="172">
        <f>[1]datitrim!F107</f>
        <v>482178</v>
      </c>
      <c r="J10" s="173">
        <f>IF($O10&lt;&gt;0,I10*100/$O10,0)</f>
        <v>79.018370724832437</v>
      </c>
      <c r="K10" s="172">
        <f>[1]datitrim!G107</f>
        <v>5965</v>
      </c>
      <c r="L10" s="173">
        <f>IF($O10&lt;&gt;0,K10*100/$O10,0)</f>
        <v>0.97753232493731668</v>
      </c>
      <c r="M10" s="172">
        <f>[1]datitrim!H107</f>
        <v>20319</v>
      </c>
      <c r="N10" s="173">
        <f>IF($O10&lt;&gt;0,M10*100/$O10,0)</f>
        <v>3.3298372691368545</v>
      </c>
      <c r="O10" s="174">
        <f>[1]datitrim!I107</f>
        <v>610210</v>
      </c>
      <c r="P10" s="173">
        <f>D10+F10+H10+J10+L10+N10</f>
        <v>100</v>
      </c>
    </row>
    <row r="11" spans="1:20" ht="15.95" customHeight="1" x14ac:dyDescent="0.2">
      <c r="A11" s="90"/>
      <c r="B11" s="175" t="s">
        <v>112</v>
      </c>
      <c r="C11" s="172">
        <f>[1]datitrim!C124</f>
        <v>0</v>
      </c>
      <c r="D11" s="173">
        <f>IF($O11&lt;&gt;0,C11*100/$O11,0)</f>
        <v>0</v>
      </c>
      <c r="E11" s="172">
        <f>[1]datitrim!D124</f>
        <v>0</v>
      </c>
      <c r="F11" s="173">
        <f t="shared" ref="F11:F33" si="0">IF($O11&lt;&gt;0,E11*100/$O11,0)</f>
        <v>0</v>
      </c>
      <c r="G11" s="172">
        <f>[1]datitrim!E124</f>
        <v>0</v>
      </c>
      <c r="H11" s="173">
        <f t="shared" ref="H11:H23" si="1">IF($O11&lt;&gt;0,G11*100/$O11,0)</f>
        <v>0</v>
      </c>
      <c r="I11" s="172">
        <f>[1]datitrim!F124</f>
        <v>0</v>
      </c>
      <c r="J11" s="173">
        <f t="shared" ref="J11:J23" si="2">IF($O11&lt;&gt;0,I11*100/$O11,0)</f>
        <v>0</v>
      </c>
      <c r="K11" s="172">
        <f>[1]datitrim!G124</f>
        <v>0</v>
      </c>
      <c r="L11" s="173">
        <f t="shared" ref="L11:L23" si="3">IF($O11&lt;&gt;0,K11*100/$O11,0)</f>
        <v>0</v>
      </c>
      <c r="M11" s="172">
        <f>[1]datitrim!H124</f>
        <v>0</v>
      </c>
      <c r="N11" s="173">
        <f t="shared" ref="N11:N23" si="4">IF($O11&lt;&gt;0,M11*100/$O11,0)</f>
        <v>0</v>
      </c>
      <c r="O11" s="174">
        <f>[1]datitrim!I124</f>
        <v>0</v>
      </c>
      <c r="P11" s="173">
        <f>D11+F11+H11+J11+L11+N11</f>
        <v>0</v>
      </c>
    </row>
    <row r="12" spans="1:20" ht="15.95" customHeight="1" x14ac:dyDescent="0.2">
      <c r="A12" s="90"/>
      <c r="B12" s="171" t="s">
        <v>113</v>
      </c>
      <c r="C12" s="172">
        <f>[1]datitrim!C108</f>
        <v>0</v>
      </c>
      <c r="D12" s="176"/>
      <c r="E12" s="172">
        <f>[1]datitrim!D108</f>
        <v>0</v>
      </c>
      <c r="F12" s="173"/>
      <c r="G12" s="172">
        <f>[1]datitrim!E108</f>
        <v>0</v>
      </c>
      <c r="H12" s="173"/>
      <c r="I12" s="172">
        <f>[1]datitrim!F108</f>
        <v>0</v>
      </c>
      <c r="J12" s="173"/>
      <c r="K12" s="172">
        <f>[1]datitrim!G108</f>
        <v>0</v>
      </c>
      <c r="L12" s="173"/>
      <c r="M12" s="172">
        <f>[1]datitrim!H108</f>
        <v>0</v>
      </c>
      <c r="N12" s="173"/>
      <c r="O12" s="174">
        <f>[1]datitrim!I108</f>
        <v>0</v>
      </c>
      <c r="P12" s="176"/>
    </row>
    <row r="13" spans="1:20" ht="15.95" customHeight="1" x14ac:dyDescent="0.2">
      <c r="A13" s="90"/>
      <c r="B13" s="171" t="s">
        <v>114</v>
      </c>
      <c r="C13" s="172">
        <f>[1]datitrim!C109</f>
        <v>77540</v>
      </c>
      <c r="D13" s="173">
        <f t="shared" ref="D13:D19" si="5">IF($O13&lt;&gt;0,C13*100/$O13,0)</f>
        <v>2.1541437959047376</v>
      </c>
      <c r="E13" s="172">
        <f>[1]datitrim!D109</f>
        <v>79104</v>
      </c>
      <c r="F13" s="173">
        <f t="shared" si="0"/>
        <v>2.1975933818835229</v>
      </c>
      <c r="G13" s="172">
        <f>[1]datitrim!E109</f>
        <v>0</v>
      </c>
      <c r="H13" s="173">
        <f t="shared" si="1"/>
        <v>0</v>
      </c>
      <c r="I13" s="172">
        <f>[1]datitrim!F109</f>
        <v>403267</v>
      </c>
      <c r="J13" s="173">
        <f t="shared" si="2"/>
        <v>11.203186821551661</v>
      </c>
      <c r="K13" s="172">
        <f>[1]datitrim!G109</f>
        <v>2259571</v>
      </c>
      <c r="L13" s="173">
        <f t="shared" si="3"/>
        <v>62.773289283676348</v>
      </c>
      <c r="M13" s="172">
        <f>[1]datitrim!H109</f>
        <v>780092</v>
      </c>
      <c r="N13" s="173">
        <f t="shared" si="4"/>
        <v>21.671786716983732</v>
      </c>
      <c r="O13" s="174">
        <f>[1]datitrim!I109</f>
        <v>3599574</v>
      </c>
      <c r="P13" s="173">
        <f t="shared" ref="P13:P19" si="6">D13+F13+H13+J13+L13+N13</f>
        <v>100</v>
      </c>
    </row>
    <row r="14" spans="1:20" ht="15.95" customHeight="1" x14ac:dyDescent="0.2">
      <c r="A14" s="90"/>
      <c r="B14" s="175" t="s">
        <v>112</v>
      </c>
      <c r="C14" s="172">
        <f>[1]datitrim!C125</f>
        <v>0</v>
      </c>
      <c r="D14" s="173">
        <f t="shared" si="5"/>
        <v>0</v>
      </c>
      <c r="E14" s="172">
        <f>[1]datitrim!D125</f>
        <v>143</v>
      </c>
      <c r="F14" s="173">
        <f t="shared" si="0"/>
        <v>23.404255319148938</v>
      </c>
      <c r="G14" s="172">
        <f>[1]datitrim!E125</f>
        <v>0</v>
      </c>
      <c r="H14" s="173">
        <f t="shared" si="1"/>
        <v>0</v>
      </c>
      <c r="I14" s="172">
        <f>[1]datitrim!F125</f>
        <v>0</v>
      </c>
      <c r="J14" s="173">
        <f t="shared" si="2"/>
        <v>0</v>
      </c>
      <c r="K14" s="172">
        <f>[1]datitrim!G125</f>
        <v>468</v>
      </c>
      <c r="L14" s="173">
        <f t="shared" si="3"/>
        <v>76.59574468085107</v>
      </c>
      <c r="M14" s="172">
        <f>[1]datitrim!H125</f>
        <v>0</v>
      </c>
      <c r="N14" s="173">
        <f t="shared" si="4"/>
        <v>0</v>
      </c>
      <c r="O14" s="174">
        <f>[1]datitrim!I125</f>
        <v>611</v>
      </c>
      <c r="P14" s="173">
        <f t="shared" si="6"/>
        <v>100</v>
      </c>
    </row>
    <row r="15" spans="1:20" ht="15.95" customHeight="1" x14ac:dyDescent="0.2">
      <c r="A15" s="90"/>
      <c r="B15" s="171" t="s">
        <v>115</v>
      </c>
      <c r="C15" s="172">
        <f>[1]datitrim!C110</f>
        <v>0</v>
      </c>
      <c r="D15" s="173">
        <f t="shared" si="5"/>
        <v>0</v>
      </c>
      <c r="E15" s="172">
        <f>[1]datitrim!D110</f>
        <v>0</v>
      </c>
      <c r="F15" s="173">
        <f t="shared" si="0"/>
        <v>0</v>
      </c>
      <c r="G15" s="172">
        <f>[1]datitrim!E110</f>
        <v>0</v>
      </c>
      <c r="H15" s="173">
        <f t="shared" si="1"/>
        <v>0</v>
      </c>
      <c r="I15" s="172">
        <f>[1]datitrim!F110</f>
        <v>0</v>
      </c>
      <c r="J15" s="173">
        <f t="shared" si="2"/>
        <v>0</v>
      </c>
      <c r="K15" s="172">
        <f>[1]datitrim!G110</f>
        <v>0</v>
      </c>
      <c r="L15" s="173">
        <f t="shared" si="3"/>
        <v>0</v>
      </c>
      <c r="M15" s="172">
        <f>[1]datitrim!H110</f>
        <v>0</v>
      </c>
      <c r="N15" s="173">
        <f t="shared" si="4"/>
        <v>0</v>
      </c>
      <c r="O15" s="174">
        <f>[1]datitrim!I110</f>
        <v>0</v>
      </c>
      <c r="P15" s="173">
        <f t="shared" si="6"/>
        <v>0</v>
      </c>
    </row>
    <row r="16" spans="1:20" ht="15.95" customHeight="1" x14ac:dyDescent="0.2">
      <c r="A16" s="90"/>
      <c r="B16" s="171" t="s">
        <v>116</v>
      </c>
      <c r="C16" s="172">
        <f>[1]datitrim!C111</f>
        <v>0</v>
      </c>
      <c r="D16" s="173">
        <f t="shared" si="5"/>
        <v>0</v>
      </c>
      <c r="E16" s="172">
        <f>[1]datitrim!D111</f>
        <v>0</v>
      </c>
      <c r="F16" s="173">
        <f t="shared" si="0"/>
        <v>0</v>
      </c>
      <c r="G16" s="172">
        <f>[1]datitrim!E111</f>
        <v>0</v>
      </c>
      <c r="H16" s="173">
        <f t="shared" si="1"/>
        <v>0</v>
      </c>
      <c r="I16" s="172">
        <f>[1]datitrim!F111</f>
        <v>0</v>
      </c>
      <c r="J16" s="173">
        <f t="shared" si="2"/>
        <v>0</v>
      </c>
      <c r="K16" s="172">
        <f>[1]datitrim!G111</f>
        <v>0</v>
      </c>
      <c r="L16" s="173">
        <f t="shared" si="3"/>
        <v>0</v>
      </c>
      <c r="M16" s="172">
        <f>[1]datitrim!H111</f>
        <v>0</v>
      </c>
      <c r="N16" s="173">
        <f t="shared" si="4"/>
        <v>0</v>
      </c>
      <c r="O16" s="174">
        <f>[1]datitrim!I111</f>
        <v>0</v>
      </c>
      <c r="P16" s="173">
        <f t="shared" si="6"/>
        <v>0</v>
      </c>
    </row>
    <row r="17" spans="1:16" ht="15.95" customHeight="1" x14ac:dyDescent="0.2">
      <c r="A17" s="90"/>
      <c r="B17" s="175" t="s">
        <v>117</v>
      </c>
      <c r="C17" s="172">
        <f>[1]datitrim!C112</f>
        <v>0</v>
      </c>
      <c r="D17" s="173">
        <f t="shared" si="5"/>
        <v>0</v>
      </c>
      <c r="E17" s="172">
        <f>[1]datitrim!D112</f>
        <v>0</v>
      </c>
      <c r="F17" s="173">
        <f t="shared" si="0"/>
        <v>0</v>
      </c>
      <c r="G17" s="172">
        <f>[1]datitrim!E112</f>
        <v>0</v>
      </c>
      <c r="H17" s="173">
        <f t="shared" si="1"/>
        <v>0</v>
      </c>
      <c r="I17" s="172">
        <f>[1]datitrim!F112</f>
        <v>0</v>
      </c>
      <c r="J17" s="173">
        <f t="shared" si="2"/>
        <v>0</v>
      </c>
      <c r="K17" s="172">
        <f>[1]datitrim!G112</f>
        <v>0</v>
      </c>
      <c r="L17" s="173">
        <f t="shared" si="3"/>
        <v>0</v>
      </c>
      <c r="M17" s="172">
        <f>[1]datitrim!H112</f>
        <v>0</v>
      </c>
      <c r="N17" s="173">
        <f t="shared" si="4"/>
        <v>0</v>
      </c>
      <c r="O17" s="174">
        <f>[1]datitrim!I112</f>
        <v>0</v>
      </c>
      <c r="P17" s="173">
        <f t="shared" si="6"/>
        <v>0</v>
      </c>
    </row>
    <row r="18" spans="1:16" ht="15.95" customHeight="1" x14ac:dyDescent="0.2">
      <c r="A18" s="90"/>
      <c r="B18" s="171" t="s">
        <v>118</v>
      </c>
      <c r="C18" s="172">
        <f>[1]datitrim!C126</f>
        <v>0</v>
      </c>
      <c r="D18" s="173">
        <f t="shared" si="5"/>
        <v>0</v>
      </c>
      <c r="E18" s="172">
        <f>[1]datitrim!D126</f>
        <v>0</v>
      </c>
      <c r="F18" s="173">
        <f t="shared" si="0"/>
        <v>0</v>
      </c>
      <c r="G18" s="172">
        <f>[1]datitrim!E126</f>
        <v>0</v>
      </c>
      <c r="H18" s="173">
        <f t="shared" si="1"/>
        <v>0</v>
      </c>
      <c r="I18" s="172">
        <f>[1]datitrim!F126</f>
        <v>0</v>
      </c>
      <c r="J18" s="173">
        <f t="shared" si="2"/>
        <v>0</v>
      </c>
      <c r="K18" s="172">
        <f>[1]datitrim!G126</f>
        <v>0</v>
      </c>
      <c r="L18" s="173">
        <f t="shared" si="3"/>
        <v>0</v>
      </c>
      <c r="M18" s="172">
        <f>[1]datitrim!H126</f>
        <v>0</v>
      </c>
      <c r="N18" s="173">
        <f t="shared" si="4"/>
        <v>0</v>
      </c>
      <c r="O18" s="174">
        <f>[1]datitrim!I126</f>
        <v>0</v>
      </c>
      <c r="P18" s="173">
        <f t="shared" si="6"/>
        <v>0</v>
      </c>
    </row>
    <row r="19" spans="1:16" ht="18" customHeight="1" x14ac:dyDescent="0.2">
      <c r="A19" s="90"/>
      <c r="B19" s="177" t="s">
        <v>119</v>
      </c>
      <c r="C19" s="174">
        <f>C10+C12+C13+C15+C16+C18</f>
        <v>177254</v>
      </c>
      <c r="D19" s="178">
        <f t="shared" si="5"/>
        <v>4.2105248155249768</v>
      </c>
      <c r="E19" s="174">
        <f>E10+E12+E13+E15+E16+E18</f>
        <v>80085</v>
      </c>
      <c r="F19" s="178">
        <f t="shared" si="0"/>
        <v>1.9023541350340065</v>
      </c>
      <c r="G19" s="174">
        <f>G10+G12+G13+G15+G16+G18</f>
        <v>1053</v>
      </c>
      <c r="H19" s="178">
        <f t="shared" si="1"/>
        <v>2.5013159820076278E-2</v>
      </c>
      <c r="I19" s="174">
        <f>I10+I12+I13+I15+I16+I18</f>
        <v>885445</v>
      </c>
      <c r="J19" s="178">
        <f t="shared" si="2"/>
        <v>21.033026872637645</v>
      </c>
      <c r="K19" s="174">
        <f>K10+K12+K13+K15+K16+K18</f>
        <v>2265536</v>
      </c>
      <c r="L19" s="178">
        <f t="shared" si="3"/>
        <v>53.815967755115224</v>
      </c>
      <c r="M19" s="174">
        <f>M10+M12+M13+M15+M16+M18</f>
        <v>800411</v>
      </c>
      <c r="N19" s="178">
        <f t="shared" si="4"/>
        <v>19.013113261868067</v>
      </c>
      <c r="O19" s="174">
        <f>C19+K19+I19+M19+E19+G19</f>
        <v>4209784</v>
      </c>
      <c r="P19" s="178">
        <f t="shared" si="6"/>
        <v>100</v>
      </c>
    </row>
    <row r="20" spans="1:16" ht="12.95" customHeight="1" x14ac:dyDescent="0.2">
      <c r="A20" s="86"/>
      <c r="B20" s="179" t="s">
        <v>120</v>
      </c>
      <c r="C20" s="180"/>
      <c r="D20" s="181"/>
      <c r="E20" s="180"/>
      <c r="F20" s="173"/>
      <c r="G20" s="180"/>
      <c r="H20" s="173"/>
      <c r="I20" s="180"/>
      <c r="J20" s="173"/>
      <c r="K20" s="180"/>
      <c r="L20" s="173"/>
      <c r="M20" s="180"/>
      <c r="N20" s="173"/>
      <c r="O20" s="182"/>
      <c r="P20" s="181"/>
    </row>
    <row r="21" spans="1:16" ht="15.95" customHeight="1" x14ac:dyDescent="0.2">
      <c r="A21" s="90"/>
      <c r="B21" s="183" t="s">
        <v>121</v>
      </c>
      <c r="C21" s="172">
        <f>[1]datitrim!C114</f>
        <v>113775</v>
      </c>
      <c r="D21" s="173">
        <f>IF($O21&lt;&gt;0,C21*100/$O21,0)</f>
        <v>92.763206170353286</v>
      </c>
      <c r="E21" s="172">
        <f>[1]datitrim!D114</f>
        <v>981</v>
      </c>
      <c r="F21" s="173">
        <f t="shared" si="0"/>
        <v>0.79983041312341518</v>
      </c>
      <c r="G21" s="172">
        <f>[1]datitrim!E114</f>
        <v>224</v>
      </c>
      <c r="H21" s="173">
        <f t="shared" si="1"/>
        <v>0.18263202093745667</v>
      </c>
      <c r="I21" s="172">
        <f>[1]datitrim!F114</f>
        <v>78</v>
      </c>
      <c r="J21" s="173">
        <f t="shared" si="2"/>
        <v>6.3595078719292958E-2</v>
      </c>
      <c r="K21" s="172">
        <f>[1]datitrim!G114</f>
        <v>3277</v>
      </c>
      <c r="L21" s="173">
        <f t="shared" si="3"/>
        <v>2.6718086277323461</v>
      </c>
      <c r="M21" s="172">
        <f>[1]datitrim!H114</f>
        <v>4316</v>
      </c>
      <c r="N21" s="173">
        <f t="shared" si="4"/>
        <v>3.5189276891342103</v>
      </c>
      <c r="O21" s="174">
        <f>[1]datitrim!I114</f>
        <v>122651</v>
      </c>
      <c r="P21" s="173">
        <f>D21+F21+H21+J21+L21+N21</f>
        <v>100.00000000000001</v>
      </c>
    </row>
    <row r="22" spans="1:16" ht="15.95" customHeight="1" x14ac:dyDescent="0.2">
      <c r="A22" s="90"/>
      <c r="B22" s="183" t="s">
        <v>122</v>
      </c>
      <c r="C22" s="172">
        <f>[1]datitrim!C115</f>
        <v>62813</v>
      </c>
      <c r="D22" s="173">
        <f>IF($O22&lt;&gt;0,C22*100/$O22,0)</f>
        <v>1.55483572649268</v>
      </c>
      <c r="E22" s="172">
        <f>[1]datitrim!D115</f>
        <v>78530</v>
      </c>
      <c r="F22" s="173">
        <f t="shared" si="0"/>
        <v>1.9438850174561022</v>
      </c>
      <c r="G22" s="172">
        <f>[1]datitrim!E115</f>
        <v>0</v>
      </c>
      <c r="H22" s="173">
        <f t="shared" si="1"/>
        <v>0</v>
      </c>
      <c r="I22" s="172">
        <f>[1]datitrim!F115</f>
        <v>872757</v>
      </c>
      <c r="J22" s="173">
        <f t="shared" si="2"/>
        <v>21.603708852412268</v>
      </c>
      <c r="K22" s="172">
        <f>[1]datitrim!G115</f>
        <v>2232860</v>
      </c>
      <c r="L22" s="173">
        <f t="shared" si="3"/>
        <v>55.270891380071724</v>
      </c>
      <c r="M22" s="172">
        <f>[1]datitrim!H115</f>
        <v>792888</v>
      </c>
      <c r="N22" s="173">
        <f t="shared" si="4"/>
        <v>19.626679023567224</v>
      </c>
      <c r="O22" s="174">
        <f>[1]datitrim!I115</f>
        <v>4039848</v>
      </c>
      <c r="P22" s="173">
        <f>D22+F22+H22+J22+L22+N22</f>
        <v>100</v>
      </c>
    </row>
    <row r="23" spans="1:16" ht="15.95" customHeight="1" x14ac:dyDescent="0.2">
      <c r="A23" s="184"/>
      <c r="B23" s="185" t="s">
        <v>123</v>
      </c>
      <c r="C23" s="186">
        <f>[1]datitrim!C116</f>
        <v>666</v>
      </c>
      <c r="D23" s="173">
        <f>IF($O23&lt;&gt;0,C23*100/$O23,0)</f>
        <v>1.4084804906418527</v>
      </c>
      <c r="E23" s="186">
        <f>[1]datitrim!D116</f>
        <v>574</v>
      </c>
      <c r="F23" s="173">
        <f t="shared" si="0"/>
        <v>1.2139156180606958</v>
      </c>
      <c r="G23" s="186">
        <f>[1]datitrim!E116</f>
        <v>829</v>
      </c>
      <c r="H23" s="173">
        <f t="shared" si="1"/>
        <v>1.7531986888019457</v>
      </c>
      <c r="I23" s="186">
        <f>[1]datitrim!F116</f>
        <v>12610</v>
      </c>
      <c r="J23" s="173">
        <f t="shared" si="2"/>
        <v>26.668076557047691</v>
      </c>
      <c r="K23" s="186">
        <f>[1]datitrim!G116</f>
        <v>29399</v>
      </c>
      <c r="L23" s="173">
        <f t="shared" si="3"/>
        <v>62.174050967537276</v>
      </c>
      <c r="M23" s="186">
        <f>[1]datitrim!H116</f>
        <v>3207</v>
      </c>
      <c r="N23" s="173">
        <f t="shared" si="4"/>
        <v>6.7822776779105425</v>
      </c>
      <c r="O23" s="188">
        <f>[1]datitrim!I116</f>
        <v>47285</v>
      </c>
      <c r="P23" s="187">
        <f>D23+F23+H23+J23+L23+N23</f>
        <v>100</v>
      </c>
    </row>
    <row r="24" spans="1:16" ht="15.2" hidden="1" customHeight="1" x14ac:dyDescent="0.2">
      <c r="A24" s="189"/>
      <c r="B24" s="190"/>
      <c r="C24" s="191">
        <f>C21+C22+C23</f>
        <v>177254</v>
      </c>
      <c r="D24" s="192"/>
      <c r="E24" s="191">
        <f>E21+E22+E23</f>
        <v>80085</v>
      </c>
      <c r="F24" s="173">
        <f t="shared" si="0"/>
        <v>1.9023541350340065</v>
      </c>
      <c r="G24" s="192">
        <f>G21+G22+G23</f>
        <v>1053</v>
      </c>
      <c r="H24" s="192"/>
      <c r="I24" s="191">
        <f>I21+I22+I23</f>
        <v>885445</v>
      </c>
      <c r="J24" s="193"/>
      <c r="K24" s="192">
        <f>K21+K22+K23</f>
        <v>2265536</v>
      </c>
      <c r="L24" s="192"/>
      <c r="M24" s="191">
        <f>M21+M22+M23</f>
        <v>800411</v>
      </c>
      <c r="N24" s="193"/>
      <c r="O24" s="194">
        <f>O21+O22+O23</f>
        <v>4209784</v>
      </c>
      <c r="P24" s="195">
        <f>H24+F24+N24+J24+L24+D24</f>
        <v>1.9023541350340065</v>
      </c>
    </row>
    <row r="25" spans="1:16" ht="18" customHeight="1" x14ac:dyDescent="0.2">
      <c r="A25" s="124"/>
      <c r="B25" s="196" t="s">
        <v>124</v>
      </c>
      <c r="C25" s="197"/>
      <c r="D25" s="198"/>
      <c r="E25" s="197"/>
      <c r="F25" s="200"/>
      <c r="G25" s="197"/>
      <c r="H25" s="198"/>
      <c r="I25" s="197"/>
      <c r="J25" s="198"/>
      <c r="K25" s="197"/>
      <c r="L25" s="198"/>
      <c r="M25" s="197"/>
      <c r="N25" s="198"/>
      <c r="O25" s="199"/>
      <c r="P25" s="200"/>
    </row>
    <row r="26" spans="1:16" ht="15.95" customHeight="1" x14ac:dyDescent="0.2">
      <c r="A26" s="90"/>
      <c r="B26" s="171" t="s">
        <v>111</v>
      </c>
      <c r="C26" s="172">
        <f>[1]datitrim!C117</f>
        <v>3371</v>
      </c>
      <c r="D26" s="173">
        <f>IF($O26&lt;&gt;0,C26*100/$O26,0)</f>
        <v>0.79566268245246319</v>
      </c>
      <c r="E26" s="172">
        <f>[1]datitrim!D117</f>
        <v>0</v>
      </c>
      <c r="F26" s="173">
        <f t="shared" si="0"/>
        <v>0</v>
      </c>
      <c r="G26" s="172">
        <f>[1]datitrim!E117</f>
        <v>7297</v>
      </c>
      <c r="H26" s="173">
        <f t="shared" ref="H26:H33" si="7">IF($O26&lt;&gt;0,G26*100/$O26,0)</f>
        <v>1.7223229290583282</v>
      </c>
      <c r="I26" s="172">
        <f>[1]datitrim!F117</f>
        <v>384457</v>
      </c>
      <c r="J26" s="173">
        <f t="shared" ref="J26:J33" si="8">IF($O26&lt;&gt;0,I26*100/$O26,0)</f>
        <v>90.744018958061901</v>
      </c>
      <c r="K26" s="172">
        <f>[1]datitrim!G117</f>
        <v>0</v>
      </c>
      <c r="L26" s="173">
        <f t="shared" ref="L26:L33" si="9">IF($O26&lt;&gt;0,K26*100/$O26,0)</f>
        <v>0</v>
      </c>
      <c r="M26" s="172">
        <f>[1]datitrim!H117</f>
        <v>28547</v>
      </c>
      <c r="N26" s="173">
        <f t="shared" ref="N26:N33" si="10">IF($O26&lt;&gt;0,M26*100/$O26,0)</f>
        <v>6.7379954304273113</v>
      </c>
      <c r="O26" s="174">
        <f>[1]datitrim!I117</f>
        <v>423672</v>
      </c>
      <c r="P26" s="173">
        <f>D26+F26+H26+J26+L26+N26</f>
        <v>100</v>
      </c>
    </row>
    <row r="27" spans="1:16" ht="15.95" customHeight="1" x14ac:dyDescent="0.2">
      <c r="A27" s="90"/>
      <c r="B27" s="171" t="s">
        <v>113</v>
      </c>
      <c r="C27" s="172">
        <f>[1]datitrim!C118</f>
        <v>0</v>
      </c>
      <c r="D27" s="176"/>
      <c r="E27" s="172">
        <f>[1]datitrim!D118</f>
        <v>0</v>
      </c>
      <c r="F27" s="173"/>
      <c r="G27" s="172">
        <f>[1]datitrim!E118</f>
        <v>0</v>
      </c>
      <c r="H27" s="173"/>
      <c r="I27" s="172">
        <f>[1]datitrim!F118</f>
        <v>0</v>
      </c>
      <c r="J27" s="173"/>
      <c r="K27" s="172">
        <f>[1]datitrim!G118</f>
        <v>0</v>
      </c>
      <c r="L27" s="173"/>
      <c r="M27" s="172">
        <f>[1]datitrim!H118</f>
        <v>0</v>
      </c>
      <c r="N27" s="173"/>
      <c r="O27" s="174">
        <f>[1]datitrim!I118</f>
        <v>0</v>
      </c>
      <c r="P27" s="173"/>
    </row>
    <row r="28" spans="1:16" ht="15.95" customHeight="1" x14ac:dyDescent="0.2">
      <c r="A28" s="90"/>
      <c r="B28" s="171" t="s">
        <v>114</v>
      </c>
      <c r="C28" s="172">
        <f>[1]datitrim!C119</f>
        <v>0</v>
      </c>
      <c r="D28" s="173">
        <f t="shared" ref="D28:D33" si="11">IF($O28&lt;&gt;0,C28*100/$O28,0)</f>
        <v>0</v>
      </c>
      <c r="E28" s="172">
        <f>[1]datitrim!D119</f>
        <v>0</v>
      </c>
      <c r="F28" s="173">
        <f t="shared" si="0"/>
        <v>0</v>
      </c>
      <c r="G28" s="172">
        <f>[1]datitrim!E119</f>
        <v>0</v>
      </c>
      <c r="H28" s="173">
        <f t="shared" si="7"/>
        <v>0</v>
      </c>
      <c r="I28" s="172">
        <f>[1]datitrim!F119</f>
        <v>0</v>
      </c>
      <c r="J28" s="173">
        <f t="shared" si="8"/>
        <v>0</v>
      </c>
      <c r="K28" s="172">
        <f>[1]datitrim!G119</f>
        <v>0</v>
      </c>
      <c r="L28" s="173">
        <f t="shared" si="9"/>
        <v>0</v>
      </c>
      <c r="M28" s="172">
        <f>[1]datitrim!H119</f>
        <v>0</v>
      </c>
      <c r="N28" s="173">
        <f t="shared" si="10"/>
        <v>0</v>
      </c>
      <c r="O28" s="174">
        <f>[1]datitrim!I119</f>
        <v>0</v>
      </c>
      <c r="P28" s="173">
        <f t="shared" ref="P28:P33" si="12">D28+F28+H28+J28+L28+N28</f>
        <v>0</v>
      </c>
    </row>
    <row r="29" spans="1:16" ht="15.95" customHeight="1" x14ac:dyDescent="0.2">
      <c r="A29" s="90"/>
      <c r="B29" s="171" t="s">
        <v>115</v>
      </c>
      <c r="C29" s="172">
        <f>[1]datitrim!C120</f>
        <v>0</v>
      </c>
      <c r="D29" s="173">
        <f t="shared" si="11"/>
        <v>0</v>
      </c>
      <c r="E29" s="172">
        <f>[1]datitrim!D120</f>
        <v>0</v>
      </c>
      <c r="F29" s="173">
        <f t="shared" si="0"/>
        <v>0</v>
      </c>
      <c r="G29" s="172">
        <f>[1]datitrim!E120</f>
        <v>1341</v>
      </c>
      <c r="H29" s="173">
        <f t="shared" si="7"/>
        <v>97.173913043478265</v>
      </c>
      <c r="I29" s="172">
        <f>[1]datitrim!F120</f>
        <v>0</v>
      </c>
      <c r="J29" s="173">
        <f t="shared" si="8"/>
        <v>0</v>
      </c>
      <c r="K29" s="172">
        <f>[1]datitrim!G120</f>
        <v>0</v>
      </c>
      <c r="L29" s="173">
        <f t="shared" si="9"/>
        <v>0</v>
      </c>
      <c r="M29" s="172">
        <f>[1]datitrim!H120</f>
        <v>39</v>
      </c>
      <c r="N29" s="173">
        <f t="shared" si="10"/>
        <v>2.8260869565217392</v>
      </c>
      <c r="O29" s="174">
        <f>[1]datitrim!I120</f>
        <v>1380</v>
      </c>
      <c r="P29" s="173">
        <f t="shared" si="12"/>
        <v>100</v>
      </c>
    </row>
    <row r="30" spans="1:16" ht="15.95" customHeight="1" x14ac:dyDescent="0.2">
      <c r="A30" s="90"/>
      <c r="B30" s="171" t="s">
        <v>116</v>
      </c>
      <c r="C30" s="172">
        <f>[1]datitrim!C121</f>
        <v>0</v>
      </c>
      <c r="D30" s="173">
        <f t="shared" si="11"/>
        <v>0</v>
      </c>
      <c r="E30" s="172">
        <f>[1]datitrim!D121</f>
        <v>0</v>
      </c>
      <c r="F30" s="173">
        <f t="shared" si="0"/>
        <v>0</v>
      </c>
      <c r="G30" s="172">
        <f>[1]datitrim!E121</f>
        <v>0</v>
      </c>
      <c r="H30" s="173">
        <f t="shared" si="7"/>
        <v>0</v>
      </c>
      <c r="I30" s="172">
        <f>[1]datitrim!F121</f>
        <v>0</v>
      </c>
      <c r="J30" s="173">
        <f t="shared" si="8"/>
        <v>0</v>
      </c>
      <c r="K30" s="172">
        <f>[1]datitrim!G121</f>
        <v>0</v>
      </c>
      <c r="L30" s="173">
        <f t="shared" si="9"/>
        <v>0</v>
      </c>
      <c r="M30" s="172">
        <f>[1]datitrim!H121</f>
        <v>0</v>
      </c>
      <c r="N30" s="173">
        <f t="shared" si="10"/>
        <v>0</v>
      </c>
      <c r="O30" s="174">
        <f>[1]datitrim!I121</f>
        <v>0</v>
      </c>
      <c r="P30" s="173">
        <f t="shared" si="12"/>
        <v>0</v>
      </c>
    </row>
    <row r="31" spans="1:16" ht="15.95" customHeight="1" x14ac:dyDescent="0.2">
      <c r="A31" s="90"/>
      <c r="B31" s="171" t="s">
        <v>118</v>
      </c>
      <c r="C31" s="172">
        <f>[1]datitrim!C127</f>
        <v>0</v>
      </c>
      <c r="D31" s="173">
        <f t="shared" si="11"/>
        <v>0</v>
      </c>
      <c r="E31" s="172">
        <f>[1]datitrim!D127</f>
        <v>0</v>
      </c>
      <c r="F31" s="173">
        <f t="shared" si="0"/>
        <v>0</v>
      </c>
      <c r="G31" s="172">
        <f>[1]datitrim!E127</f>
        <v>0</v>
      </c>
      <c r="H31" s="173">
        <f t="shared" si="7"/>
        <v>0</v>
      </c>
      <c r="I31" s="172">
        <f>[1]datitrim!F127</f>
        <v>0</v>
      </c>
      <c r="J31" s="173">
        <f t="shared" si="8"/>
        <v>0</v>
      </c>
      <c r="K31" s="172">
        <f>[1]datitrim!G127</f>
        <v>0</v>
      </c>
      <c r="L31" s="173">
        <f t="shared" si="9"/>
        <v>0</v>
      </c>
      <c r="M31" s="172">
        <f>[1]datitrim!H127</f>
        <v>0</v>
      </c>
      <c r="N31" s="173">
        <f t="shared" si="10"/>
        <v>0</v>
      </c>
      <c r="O31" s="174">
        <f>[1]datitrim!I127</f>
        <v>0</v>
      </c>
      <c r="P31" s="173">
        <f t="shared" si="12"/>
        <v>0</v>
      </c>
    </row>
    <row r="32" spans="1:16" ht="18" customHeight="1" x14ac:dyDescent="0.2">
      <c r="A32" s="184"/>
      <c r="B32" s="201" t="s">
        <v>125</v>
      </c>
      <c r="C32" s="188">
        <f>C26+C27+C28+C29+C30+C31</f>
        <v>3371</v>
      </c>
      <c r="D32" s="178">
        <f t="shared" si="11"/>
        <v>0.79307943498677813</v>
      </c>
      <c r="E32" s="188">
        <f>E26+E27+E28+E29+E30+E31</f>
        <v>0</v>
      </c>
      <c r="F32" s="202">
        <f t="shared" si="0"/>
        <v>0</v>
      </c>
      <c r="G32" s="188">
        <f>G26+G27+G28+G29+G30+G31</f>
        <v>8638</v>
      </c>
      <c r="H32" s="202">
        <f t="shared" si="7"/>
        <v>2.0322219399038235</v>
      </c>
      <c r="I32" s="188">
        <f>I26+I27+I28+I29+I30+I31</f>
        <v>384457</v>
      </c>
      <c r="J32" s="202">
        <f t="shared" si="8"/>
        <v>90.449403837648106</v>
      </c>
      <c r="K32" s="188">
        <f>K26+K27+K28+K29+K30+K31</f>
        <v>0</v>
      </c>
      <c r="L32" s="202">
        <f t="shared" si="9"/>
        <v>0</v>
      </c>
      <c r="M32" s="188">
        <f>M26+M27+M28+M29+M30+M31</f>
        <v>28586</v>
      </c>
      <c r="N32" s="202">
        <f t="shared" si="10"/>
        <v>6.7252947874612987</v>
      </c>
      <c r="O32" s="188">
        <f>C32+K32+I32+M32+E32+G32</f>
        <v>425052</v>
      </c>
      <c r="P32" s="202">
        <f t="shared" si="12"/>
        <v>100</v>
      </c>
    </row>
    <row r="33" spans="1:16" ht="15.95" customHeight="1" x14ac:dyDescent="0.2">
      <c r="A33" s="184"/>
      <c r="B33" s="362" t="s">
        <v>225</v>
      </c>
      <c r="C33" s="188">
        <f>C19+C32</f>
        <v>180625</v>
      </c>
      <c r="D33" s="363">
        <f t="shared" si="11"/>
        <v>3.897117395308054</v>
      </c>
      <c r="E33" s="188">
        <f>E19+E32</f>
        <v>80085</v>
      </c>
      <c r="F33" s="202">
        <f t="shared" si="0"/>
        <v>1.7278928531667572</v>
      </c>
      <c r="G33" s="188">
        <f>G19+G32</f>
        <v>9691</v>
      </c>
      <c r="H33" s="178">
        <f t="shared" si="7"/>
        <v>0.20909046188473551</v>
      </c>
      <c r="I33" s="188">
        <f>I19+I32</f>
        <v>1269902</v>
      </c>
      <c r="J33" s="178">
        <f t="shared" si="8"/>
        <v>27.39907086248575</v>
      </c>
      <c r="K33" s="188">
        <f>K19+K32</f>
        <v>2265536</v>
      </c>
      <c r="L33" s="178">
        <f t="shared" si="9"/>
        <v>48.880607641780635</v>
      </c>
      <c r="M33" s="188">
        <f>M19+M32</f>
        <v>828997</v>
      </c>
      <c r="N33" s="178">
        <f t="shared" si="10"/>
        <v>17.886220785374068</v>
      </c>
      <c r="O33" s="188">
        <f>O19+O32</f>
        <v>4634836</v>
      </c>
      <c r="P33" s="202">
        <f t="shared" si="12"/>
        <v>100</v>
      </c>
    </row>
    <row r="34" spans="1:16" ht="15.95" customHeight="1" x14ac:dyDescent="0.2">
      <c r="A34" s="235"/>
      <c r="B34" s="103" t="str">
        <f>"Variazione %   "&amp;[1]datitrim!$I$1&amp;" / "&amp;[1]datitrim!$I$1-1</f>
        <v>Variazione %   2014 / 2013</v>
      </c>
      <c r="C34" s="209">
        <f>[1]datitrim!K129</f>
        <v>31.62</v>
      </c>
      <c r="D34" s="210"/>
      <c r="E34" s="209">
        <f>[1]datitrim!L129</f>
        <v>3930.45</v>
      </c>
      <c r="F34" s="364"/>
      <c r="G34" s="209">
        <f>[1]datitrim!M129</f>
        <v>-95.6</v>
      </c>
      <c r="H34" s="210"/>
      <c r="I34" s="209">
        <f>[1]datitrim!N129</f>
        <v>21.89</v>
      </c>
      <c r="J34" s="210"/>
      <c r="K34" s="209">
        <f>[1]datitrim!O129</f>
        <v>2.31</v>
      </c>
      <c r="L34" s="210"/>
      <c r="M34" s="209">
        <f>[1]datitrim!P129</f>
        <v>399.07</v>
      </c>
      <c r="N34" s="210"/>
      <c r="O34" s="211">
        <f>[1]datitrim!Q129</f>
        <v>22.56</v>
      </c>
      <c r="P34" s="212"/>
    </row>
    <row r="35" spans="1:16" ht="15.95" customHeight="1" x14ac:dyDescent="0.2">
      <c r="A35" s="511" t="str">
        <f>"Variazione %   "&amp;[1]datitrim!$I$1&amp;" / "&amp;[1]datitrim!$I$1-1&amp;" su basi omogenee *"</f>
        <v>Variazione %   2014 / 2013 su basi omogenee *</v>
      </c>
      <c r="B35" s="512"/>
      <c r="C35" s="209">
        <f>[1]omogenei!K129</f>
        <v>31.62</v>
      </c>
      <c r="D35" s="210"/>
      <c r="E35" s="209">
        <f>[1]omogenei!L129</f>
        <v>3930.45</v>
      </c>
      <c r="F35" s="212"/>
      <c r="G35" s="209">
        <f>[1]omogenei!M129</f>
        <v>133.31</v>
      </c>
      <c r="H35" s="210"/>
      <c r="I35" s="209">
        <f>[1]omogenei!N129</f>
        <v>20.079999999999998</v>
      </c>
      <c r="J35" s="210"/>
      <c r="K35" s="209">
        <f>[1]omogenei!O129</f>
        <v>9.42</v>
      </c>
      <c r="L35" s="210"/>
      <c r="M35" s="209">
        <f>[1]omogenei!P129</f>
        <v>399.04</v>
      </c>
      <c r="N35" s="210"/>
      <c r="O35" s="211">
        <f>[1]omogenei!Q129</f>
        <v>34.89</v>
      </c>
      <c r="P35" s="212"/>
    </row>
    <row r="36" spans="1:16" ht="6.95" customHeight="1" x14ac:dyDescent="0.2">
      <c r="C36" s="69"/>
      <c r="D36" s="69"/>
      <c r="F36" s="69"/>
      <c r="H36" s="69"/>
      <c r="I36" s="69"/>
      <c r="J36" s="69"/>
      <c r="K36" s="69"/>
      <c r="L36" s="69"/>
      <c r="N36" s="69"/>
      <c r="P36" s="214"/>
    </row>
    <row r="37" spans="1:16" s="66" customFormat="1" x14ac:dyDescent="0.2">
      <c r="A37" s="67"/>
      <c r="B37" s="66" t="s">
        <v>126</v>
      </c>
      <c r="C37" s="67"/>
      <c r="D37" s="67"/>
      <c r="F37" s="67"/>
      <c r="H37" s="67"/>
      <c r="I37" s="67"/>
      <c r="J37" s="67"/>
      <c r="K37" s="67"/>
      <c r="L37" s="67"/>
      <c r="N37" s="67"/>
      <c r="P37" s="67"/>
    </row>
    <row r="38" spans="1:16" s="66" customFormat="1" x14ac:dyDescent="0.2">
      <c r="A38" s="69"/>
      <c r="B38" s="66" t="s">
        <v>227</v>
      </c>
      <c r="C38" s="67"/>
      <c r="D38" s="67"/>
      <c r="F38" s="67"/>
      <c r="H38" s="67"/>
      <c r="I38" s="67"/>
      <c r="J38" s="67"/>
      <c r="K38" s="67"/>
      <c r="L38" s="67"/>
      <c r="N38" s="67"/>
      <c r="P38" s="67"/>
    </row>
    <row r="39" spans="1:16" x14ac:dyDescent="0.2">
      <c r="B39" s="513" t="s">
        <v>226</v>
      </c>
      <c r="C39" s="513"/>
      <c r="D39" s="513"/>
      <c r="E39" s="513"/>
      <c r="F39" s="513"/>
      <c r="G39" s="513"/>
      <c r="H39" s="513"/>
      <c r="I39" s="513"/>
      <c r="J39" s="513"/>
      <c r="K39" s="513"/>
      <c r="L39" s="513"/>
      <c r="M39" s="513"/>
      <c r="N39" s="513"/>
      <c r="O39" s="513"/>
      <c r="P39" s="513"/>
    </row>
    <row r="40" spans="1:16" s="74" customFormat="1" ht="20.85" customHeight="1" x14ac:dyDescent="0.2">
      <c r="P40" s="51"/>
    </row>
  </sheetData>
  <mergeCells count="9">
    <mergeCell ref="A35:B35"/>
    <mergeCell ref="B39:P39"/>
    <mergeCell ref="C6:D7"/>
    <mergeCell ref="I6:J7"/>
    <mergeCell ref="K6:L7"/>
    <mergeCell ref="M6:N7"/>
    <mergeCell ref="O6:P7"/>
    <mergeCell ref="E7:F7"/>
    <mergeCell ref="G7:H7"/>
  </mergeCells>
  <printOptions horizontalCentered="1"/>
  <pageMargins left="0.31496062992125984" right="0.11811023622047245" top="0.19685039370078741" bottom="0" header="0.19685039370078741" footer="0"/>
  <pageSetup paperSize="9" orientation="landscape" horizontalDpi="4294967292" verticalDpi="300" r:id="rId1"/>
  <headerFooter alignWithMargins="0">
    <oddHeader>&amp;L&amp;"Arial,Normale"&amp;8IVASS - SERVIZIO STUDI E GESTIONE DATI
DIVISIONE STUDI E STATISTICHE</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82"/>
  <sheetViews>
    <sheetView showGridLines="0" zoomScaleNormal="100" workbookViewId="0">
      <selection activeCell="T6" sqref="T6"/>
    </sheetView>
  </sheetViews>
  <sheetFormatPr defaultColWidth="9" defaultRowHeight="11.25" x14ac:dyDescent="0.2"/>
  <cols>
    <col min="1" max="1" width="7.5703125" style="69" customWidth="1"/>
    <col min="2" max="2" width="8.42578125" style="69" customWidth="1"/>
    <col min="3" max="3" width="24.28515625" style="70" customWidth="1"/>
    <col min="4" max="4" width="8.42578125" style="69" customWidth="1"/>
    <col min="5" max="5" width="11.140625" style="69" customWidth="1"/>
    <col min="6" max="6" width="8.42578125" style="69" customWidth="1"/>
    <col min="7" max="7" width="11.140625" style="69" customWidth="1"/>
    <col min="8" max="11" width="10.28515625" style="69" customWidth="1"/>
    <col min="12" max="16384" width="9" style="69"/>
  </cols>
  <sheetData>
    <row r="1" spans="1:11" ht="27.75" customHeight="1" x14ac:dyDescent="0.2">
      <c r="K1" s="71" t="s">
        <v>201</v>
      </c>
    </row>
    <row r="2" spans="1:11" s="74" customFormat="1" x14ac:dyDescent="0.2">
      <c r="A2" s="72" t="s">
        <v>170</v>
      </c>
      <c r="B2" s="72"/>
      <c r="C2" s="73"/>
      <c r="D2" s="72"/>
      <c r="E2" s="72"/>
      <c r="F2" s="72"/>
      <c r="G2" s="72"/>
      <c r="H2" s="72"/>
      <c r="I2" s="72"/>
      <c r="J2" s="72"/>
      <c r="K2" s="72"/>
    </row>
    <row r="3" spans="1:11" s="74" customFormat="1" ht="12.95" customHeight="1" x14ac:dyDescent="0.2">
      <c r="A3" s="72" t="s">
        <v>171</v>
      </c>
      <c r="B3" s="72"/>
      <c r="C3" s="73"/>
      <c r="D3" s="72"/>
      <c r="E3" s="72"/>
      <c r="F3" s="72"/>
      <c r="G3" s="72"/>
      <c r="H3" s="72"/>
      <c r="I3" s="72"/>
      <c r="J3" s="72"/>
      <c r="K3" s="72"/>
    </row>
    <row r="4" spans="1:11" s="74" customFormat="1" ht="12.95" customHeight="1" x14ac:dyDescent="0.2">
      <c r="A4" s="72" t="str">
        <f>"Nuova produzione emessa "&amp;IF([1]datitrim!J1=0,"nell'anno ","a tutto il "&amp;TRIM([1]datitrim!J1)&amp;" trimestre ")&amp;[1]datitrim!I1&amp;" (b)"</f>
        <v>Nuova produzione emessa nell'anno 2014 (b)</v>
      </c>
      <c r="B4" s="72"/>
      <c r="C4" s="73"/>
      <c r="D4" s="72"/>
      <c r="E4" s="72"/>
      <c r="F4" s="72"/>
      <c r="G4" s="72"/>
      <c r="H4" s="72"/>
      <c r="I4" s="72"/>
      <c r="J4" s="72"/>
      <c r="K4" s="72"/>
    </row>
    <row r="5" spans="1:11" s="74" customFormat="1" ht="12.95" customHeight="1" x14ac:dyDescent="0.2">
      <c r="A5" s="69"/>
      <c r="C5" s="69"/>
      <c r="I5" s="69"/>
      <c r="J5" s="69"/>
      <c r="K5" s="75" t="s">
        <v>5</v>
      </c>
    </row>
    <row r="6" spans="1:11" ht="12.95" customHeight="1" x14ac:dyDescent="0.2">
      <c r="A6" s="434" t="s">
        <v>46</v>
      </c>
      <c r="B6" s="435"/>
      <c r="C6" s="436"/>
      <c r="D6" s="77" t="s">
        <v>47</v>
      </c>
      <c r="E6" s="78"/>
      <c r="F6" s="79" t="s">
        <v>48</v>
      </c>
      <c r="G6" s="78"/>
      <c r="H6" s="80" t="s">
        <v>49</v>
      </c>
      <c r="I6" s="80"/>
      <c r="J6" s="80"/>
      <c r="K6" s="81"/>
    </row>
    <row r="7" spans="1:11" ht="12.95" customHeight="1" x14ac:dyDescent="0.2">
      <c r="A7" s="437"/>
      <c r="B7" s="438"/>
      <c r="C7" s="439"/>
      <c r="D7" s="82" t="s">
        <v>50</v>
      </c>
      <c r="E7" s="82" t="s">
        <v>51</v>
      </c>
      <c r="F7" s="82" t="s">
        <v>50</v>
      </c>
      <c r="G7" s="82" t="s">
        <v>51</v>
      </c>
      <c r="H7" s="82" t="s">
        <v>52</v>
      </c>
      <c r="I7" s="82" t="s">
        <v>53</v>
      </c>
      <c r="J7" s="82" t="s">
        <v>54</v>
      </c>
      <c r="K7" s="83" t="s">
        <v>55</v>
      </c>
    </row>
    <row r="8" spans="1:11" ht="12.95" customHeight="1" x14ac:dyDescent="0.2">
      <c r="A8" s="440"/>
      <c r="B8" s="441"/>
      <c r="C8" s="442"/>
      <c r="D8" s="84" t="s">
        <v>56</v>
      </c>
      <c r="E8" s="84" t="s">
        <v>57</v>
      </c>
      <c r="F8" s="84" t="s">
        <v>56</v>
      </c>
      <c r="G8" s="84" t="s">
        <v>57</v>
      </c>
      <c r="H8" s="84" t="s">
        <v>58</v>
      </c>
      <c r="I8" s="84"/>
      <c r="J8" s="84"/>
      <c r="K8" s="85"/>
    </row>
    <row r="9" spans="1:11" ht="12.95" customHeight="1" x14ac:dyDescent="0.2">
      <c r="A9" s="86" t="s">
        <v>59</v>
      </c>
      <c r="B9" s="87" t="s">
        <v>60</v>
      </c>
      <c r="C9" s="87"/>
      <c r="D9" s="88"/>
      <c r="E9" s="88"/>
      <c r="F9" s="88"/>
      <c r="G9" s="88"/>
      <c r="H9" s="88"/>
      <c r="I9" s="88"/>
      <c r="J9" s="88"/>
      <c r="K9" s="89"/>
    </row>
    <row r="10" spans="1:11" ht="12" customHeight="1" x14ac:dyDescent="0.2">
      <c r="A10" s="90"/>
      <c r="B10" s="70" t="s">
        <v>61</v>
      </c>
      <c r="D10" s="91">
        <f>[1]datitrim!C21</f>
        <v>14650</v>
      </c>
      <c r="E10" s="91">
        <f>[1]datitrim!D21</f>
        <v>505171</v>
      </c>
      <c r="F10" s="91">
        <f>[1]datitrim!E21</f>
        <v>1113</v>
      </c>
      <c r="G10" s="91">
        <f>[1]datitrim!F21</f>
        <v>0</v>
      </c>
      <c r="H10" s="91">
        <f>[1]datitrim!G21</f>
        <v>18066</v>
      </c>
      <c r="I10" s="91">
        <f>[1]datitrim!H21</f>
        <v>539894</v>
      </c>
      <c r="J10" s="91">
        <f>[1]datitrim!I21</f>
        <v>0</v>
      </c>
      <c r="K10" s="92">
        <f>[1]datitrim!J21</f>
        <v>557960</v>
      </c>
    </row>
    <row r="11" spans="1:11" ht="12" customHeight="1" x14ac:dyDescent="0.2">
      <c r="A11" s="90"/>
      <c r="B11" s="93" t="s">
        <v>62</v>
      </c>
      <c r="D11" s="91">
        <f>[1]datitrim!C22</f>
        <v>0</v>
      </c>
      <c r="E11" s="91">
        <f>[1]datitrim!D22</f>
        <v>0</v>
      </c>
      <c r="F11" s="91">
        <f>[1]datitrim!E22</f>
        <v>0</v>
      </c>
      <c r="G11" s="91">
        <f>[1]datitrim!F22</f>
        <v>0</v>
      </c>
      <c r="H11" s="91">
        <f>[1]datitrim!G22</f>
        <v>0</v>
      </c>
      <c r="I11" s="91">
        <f>[1]datitrim!H22</f>
        <v>0</v>
      </c>
      <c r="J11" s="91">
        <f>[1]datitrim!I22</f>
        <v>0</v>
      </c>
      <c r="K11" s="92">
        <f>[1]datitrim!J22</f>
        <v>0</v>
      </c>
    </row>
    <row r="12" spans="1:11" ht="12" customHeight="1" x14ac:dyDescent="0.2">
      <c r="A12" s="90"/>
      <c r="B12" s="94" t="s">
        <v>63</v>
      </c>
      <c r="D12" s="91">
        <f>[1]datitrim!C54</f>
        <v>0</v>
      </c>
      <c r="E12" s="91">
        <f>[1]datitrim!D54</f>
        <v>0</v>
      </c>
      <c r="F12" s="91">
        <f>[1]datitrim!E54</f>
        <v>0</v>
      </c>
      <c r="G12" s="91">
        <f>[1]datitrim!F54</f>
        <v>0</v>
      </c>
      <c r="H12" s="91">
        <f>[1]datitrim!G54</f>
        <v>0</v>
      </c>
      <c r="I12" s="91">
        <f>[1]datitrim!H54</f>
        <v>0</v>
      </c>
      <c r="J12" s="91">
        <f>[1]datitrim!I54</f>
        <v>0</v>
      </c>
      <c r="K12" s="92">
        <f>[1]datitrim!J54</f>
        <v>0</v>
      </c>
    </row>
    <row r="13" spans="1:11" ht="12" customHeight="1" x14ac:dyDescent="0.2">
      <c r="A13" s="90"/>
      <c r="B13" s="70" t="s">
        <v>64</v>
      </c>
      <c r="D13" s="91">
        <f>[1]datitrim!C23</f>
        <v>1080</v>
      </c>
      <c r="E13" s="91">
        <f>[1]datitrim!D23</f>
        <v>52281</v>
      </c>
      <c r="F13" s="91">
        <f>[1]datitrim!E23</f>
        <v>0</v>
      </c>
      <c r="G13" s="91">
        <f>[1]datitrim!F23</f>
        <v>0</v>
      </c>
      <c r="H13" s="91">
        <f>[1]datitrim!G23</f>
        <v>73</v>
      </c>
      <c r="I13" s="91">
        <f>[1]datitrim!H23</f>
        <v>256</v>
      </c>
      <c r="J13" s="91">
        <f>[1]datitrim!I23</f>
        <v>54</v>
      </c>
      <c r="K13" s="92">
        <f>[1]datitrim!J23</f>
        <v>383</v>
      </c>
    </row>
    <row r="14" spans="1:11" ht="12" customHeight="1" x14ac:dyDescent="0.2">
      <c r="A14" s="90"/>
      <c r="B14" s="70" t="s">
        <v>65</v>
      </c>
      <c r="D14" s="91">
        <f>[1]datitrim!C24</f>
        <v>0</v>
      </c>
      <c r="E14" s="91">
        <f>[1]datitrim!D24</f>
        <v>0</v>
      </c>
      <c r="F14" s="91">
        <f>[1]datitrim!E24</f>
        <v>0</v>
      </c>
      <c r="G14" s="91">
        <f>[1]datitrim!F24</f>
        <v>0</v>
      </c>
      <c r="H14" s="91">
        <f>[1]datitrim!G24</f>
        <v>0</v>
      </c>
      <c r="I14" s="91">
        <f>[1]datitrim!H24</f>
        <v>0</v>
      </c>
      <c r="J14" s="91">
        <f>[1]datitrim!I24</f>
        <v>0</v>
      </c>
      <c r="K14" s="92">
        <f>[1]datitrim!J24</f>
        <v>0</v>
      </c>
    </row>
    <row r="15" spans="1:11" ht="12" customHeight="1" x14ac:dyDescent="0.2">
      <c r="A15" s="90"/>
      <c r="B15" s="70" t="s">
        <v>66</v>
      </c>
      <c r="D15" s="91">
        <f t="shared" ref="D15:J15" si="0">D10+D13+D14</f>
        <v>15730</v>
      </c>
      <c r="E15" s="91">
        <f t="shared" si="0"/>
        <v>557452</v>
      </c>
      <c r="F15" s="91">
        <f t="shared" si="0"/>
        <v>1113</v>
      </c>
      <c r="G15" s="91">
        <f t="shared" si="0"/>
        <v>0</v>
      </c>
      <c r="H15" s="91">
        <f t="shared" si="0"/>
        <v>18139</v>
      </c>
      <c r="I15" s="91">
        <f t="shared" si="0"/>
        <v>540150</v>
      </c>
      <c r="J15" s="91">
        <f t="shared" si="0"/>
        <v>54</v>
      </c>
      <c r="K15" s="92">
        <f>H15+I15+J15</f>
        <v>558343</v>
      </c>
    </row>
    <row r="16" spans="1:11" ht="12" customHeight="1" x14ac:dyDescent="0.2">
      <c r="A16" s="90"/>
      <c r="B16" s="93" t="s">
        <v>67</v>
      </c>
      <c r="D16" s="91">
        <f>[1]datitrim!C26</f>
        <v>0</v>
      </c>
      <c r="E16" s="91">
        <f>[1]datitrim!D26</f>
        <v>0</v>
      </c>
      <c r="F16" s="91">
        <f>[1]datitrim!E26</f>
        <v>0</v>
      </c>
      <c r="G16" s="91">
        <f>[1]datitrim!F26</f>
        <v>0</v>
      </c>
      <c r="H16" s="91">
        <f>[1]datitrim!G26</f>
        <v>0</v>
      </c>
      <c r="I16" s="91">
        <f>[1]datitrim!H26</f>
        <v>0</v>
      </c>
      <c r="J16" s="91">
        <f>[1]datitrim!I26</f>
        <v>0</v>
      </c>
      <c r="K16" s="92">
        <f>[1]datitrim!J26</f>
        <v>0</v>
      </c>
    </row>
    <row r="17" spans="1:11" ht="24.2" customHeight="1" x14ac:dyDescent="0.2">
      <c r="A17" s="90"/>
      <c r="B17" s="456" t="s">
        <v>68</v>
      </c>
      <c r="C17" s="457"/>
      <c r="D17" s="91">
        <f>[1]datitrim!C55</f>
        <v>0</v>
      </c>
      <c r="E17" s="91">
        <f>[1]datitrim!D55</f>
        <v>0</v>
      </c>
      <c r="F17" s="91">
        <f>[1]datitrim!E55</f>
        <v>0</v>
      </c>
      <c r="G17" s="91">
        <f>[1]datitrim!F55</f>
        <v>0</v>
      </c>
      <c r="H17" s="91">
        <f>[1]datitrim!G55</f>
        <v>0</v>
      </c>
      <c r="I17" s="91">
        <f>[1]datitrim!H55</f>
        <v>0</v>
      </c>
      <c r="J17" s="91">
        <f>[1]datitrim!I55</f>
        <v>0</v>
      </c>
      <c r="K17" s="92">
        <f>[1]datitrim!J55</f>
        <v>0</v>
      </c>
    </row>
    <row r="18" spans="1:11" ht="14.1" customHeight="1" x14ac:dyDescent="0.2">
      <c r="A18" s="86"/>
      <c r="B18" s="87" t="s">
        <v>69</v>
      </c>
      <c r="C18" s="87"/>
      <c r="D18" s="91"/>
      <c r="E18" s="91"/>
      <c r="F18" s="91"/>
      <c r="G18" s="91"/>
      <c r="H18" s="91"/>
      <c r="I18" s="91"/>
      <c r="J18" s="95"/>
      <c r="K18" s="92"/>
    </row>
    <row r="19" spans="1:11" ht="12" customHeight="1" x14ac:dyDescent="0.2">
      <c r="A19" s="90"/>
      <c r="B19" s="70" t="s">
        <v>70</v>
      </c>
      <c r="D19" s="91">
        <f>[1]datitrim!C27</f>
        <v>0</v>
      </c>
      <c r="E19" s="91">
        <f>[1]datitrim!D27</f>
        <v>0</v>
      </c>
      <c r="F19" s="91">
        <f>[1]datitrim!E27</f>
        <v>0</v>
      </c>
      <c r="G19" s="91">
        <f>[1]datitrim!F27</f>
        <v>0</v>
      </c>
      <c r="H19" s="91">
        <f>[1]datitrim!G27</f>
        <v>0</v>
      </c>
      <c r="I19" s="91">
        <f>[1]datitrim!H27</f>
        <v>0</v>
      </c>
      <c r="J19" s="96">
        <f>[1]datitrim!I27</f>
        <v>0</v>
      </c>
      <c r="K19" s="92">
        <f>[1]datitrim!J27</f>
        <v>0</v>
      </c>
    </row>
    <row r="20" spans="1:11" ht="12" customHeight="1" x14ac:dyDescent="0.2">
      <c r="A20" s="90"/>
      <c r="B20" s="70" t="s">
        <v>71</v>
      </c>
      <c r="D20" s="91">
        <f>[1]datitrim!C28</f>
        <v>383979</v>
      </c>
      <c r="E20" s="91">
        <f>[1]datitrim!D28</f>
        <v>6767575</v>
      </c>
      <c r="F20" s="91">
        <f>[1]datitrim!E28</f>
        <v>0</v>
      </c>
      <c r="G20" s="91">
        <f>[1]datitrim!F28</f>
        <v>0</v>
      </c>
      <c r="H20" s="91">
        <f>[1]datitrim!G28</f>
        <v>684</v>
      </c>
      <c r="I20" s="91">
        <f>[1]datitrim!H28</f>
        <v>321979</v>
      </c>
      <c r="J20" s="96">
        <f>[1]datitrim!I28</f>
        <v>0</v>
      </c>
      <c r="K20" s="92">
        <f>[1]datitrim!J28</f>
        <v>322663</v>
      </c>
    </row>
    <row r="21" spans="1:11" ht="12" customHeight="1" x14ac:dyDescent="0.2">
      <c r="A21" s="90"/>
      <c r="B21" s="70" t="s">
        <v>72</v>
      </c>
      <c r="D21" s="91">
        <f>[1]datitrim!C29</f>
        <v>0</v>
      </c>
      <c r="E21" s="91">
        <f>[1]datitrim!D29</f>
        <v>0</v>
      </c>
      <c r="F21" s="91">
        <f>[1]datitrim!E29</f>
        <v>0</v>
      </c>
      <c r="G21" s="91">
        <f>[1]datitrim!F29</f>
        <v>0</v>
      </c>
      <c r="H21" s="91">
        <f>[1]datitrim!G29</f>
        <v>0</v>
      </c>
      <c r="I21" s="91">
        <f>[1]datitrim!H29</f>
        <v>0</v>
      </c>
      <c r="J21" s="96">
        <f>[1]datitrim!I29</f>
        <v>0</v>
      </c>
      <c r="K21" s="92">
        <f>[1]datitrim!J29</f>
        <v>0</v>
      </c>
    </row>
    <row r="22" spans="1:11" ht="12" customHeight="1" x14ac:dyDescent="0.2">
      <c r="A22" s="86"/>
      <c r="B22" s="70" t="s">
        <v>73</v>
      </c>
      <c r="D22" s="91">
        <f t="shared" ref="D22:I22" si="1">D19+D20+D21</f>
        <v>383979</v>
      </c>
      <c r="E22" s="91">
        <f t="shared" si="1"/>
        <v>6767575</v>
      </c>
      <c r="F22" s="91">
        <f t="shared" si="1"/>
        <v>0</v>
      </c>
      <c r="G22" s="91">
        <f t="shared" si="1"/>
        <v>0</v>
      </c>
      <c r="H22" s="91">
        <f t="shared" si="1"/>
        <v>684</v>
      </c>
      <c r="I22" s="91">
        <f t="shared" si="1"/>
        <v>321979</v>
      </c>
      <c r="J22" s="96">
        <f>[1]datitrim!I30</f>
        <v>0</v>
      </c>
      <c r="K22" s="92">
        <f>H22+I22+J22</f>
        <v>322663</v>
      </c>
    </row>
    <row r="23" spans="1:11" s="76" customFormat="1" ht="12.95" customHeight="1" x14ac:dyDescent="0.2">
      <c r="A23" s="97"/>
      <c r="B23" s="98"/>
      <c r="C23" s="98" t="s">
        <v>74</v>
      </c>
      <c r="D23" s="99">
        <f t="shared" ref="D23:J23" si="2">D15+D22</f>
        <v>399709</v>
      </c>
      <c r="E23" s="99">
        <f t="shared" si="2"/>
        <v>7325027</v>
      </c>
      <c r="F23" s="99">
        <f t="shared" si="2"/>
        <v>1113</v>
      </c>
      <c r="G23" s="99">
        <f t="shared" si="2"/>
        <v>0</v>
      </c>
      <c r="H23" s="99">
        <f t="shared" si="2"/>
        <v>18823</v>
      </c>
      <c r="I23" s="99">
        <f t="shared" si="2"/>
        <v>862129</v>
      </c>
      <c r="J23" s="100">
        <f t="shared" si="2"/>
        <v>54</v>
      </c>
      <c r="K23" s="99">
        <f>H23+I23+J23</f>
        <v>881006</v>
      </c>
    </row>
    <row r="24" spans="1:11" ht="14.1" customHeight="1" x14ac:dyDescent="0.2">
      <c r="A24" s="234"/>
      <c r="B24" s="102"/>
      <c r="C24" s="103" t="str">
        <f>"Variazione %   "&amp;[1]datitrim!$I$1&amp;" / "&amp;[1]datitrim!$I$1-1</f>
        <v>Variazione %   2014 / 2013</v>
      </c>
      <c r="D24" s="104">
        <f>[1]datitrim!K31</f>
        <v>36.44</v>
      </c>
      <c r="E24" s="104">
        <f>[1]datitrim!L31</f>
        <v>14.09</v>
      </c>
      <c r="F24" s="104">
        <f>[1]datitrim!M31</f>
        <v>31.87</v>
      </c>
      <c r="G24" s="104">
        <f>[1]datitrim!N31</f>
        <v>0</v>
      </c>
      <c r="H24" s="104">
        <f>[1]datitrim!O31</f>
        <v>18.93</v>
      </c>
      <c r="I24" s="104">
        <f>[1]datitrim!P31</f>
        <v>38.46</v>
      </c>
      <c r="J24" s="104">
        <f>[1]datitrim!Q31</f>
        <v>0</v>
      </c>
      <c r="K24" s="105">
        <f>[1]datitrim!R31</f>
        <v>37.979999999999997</v>
      </c>
    </row>
    <row r="25" spans="1:11" ht="14.1" customHeight="1" x14ac:dyDescent="0.2">
      <c r="A25" s="430" t="str">
        <f>"Variazione %   "&amp;[1]datitrim!$I$1&amp;" / "&amp;[1]datitrim!$I$1-1&amp;" su basi omogenee *"</f>
        <v>Variazione %   2014 / 2013 su basi omogenee *</v>
      </c>
      <c r="B25" s="431"/>
      <c r="C25" s="449"/>
      <c r="D25" s="104">
        <f>[1]omogenei!K31</f>
        <v>19.86</v>
      </c>
      <c r="E25" s="104">
        <f>[1]omogenei!L31</f>
        <v>5.99</v>
      </c>
      <c r="F25" s="104">
        <f>[1]omogenei!M31</f>
        <v>31.87</v>
      </c>
      <c r="G25" s="104">
        <f>[1]omogenei!N31</f>
        <v>0</v>
      </c>
      <c r="H25" s="104">
        <f>[1]omogenei!O31</f>
        <v>17.72</v>
      </c>
      <c r="I25" s="104">
        <f>[1]omogenei!P31</f>
        <v>35.42</v>
      </c>
      <c r="J25" s="104">
        <f>[1]omogenei!Q31</f>
        <v>0</v>
      </c>
      <c r="K25" s="105">
        <f>[1]omogenei!R31</f>
        <v>34.979999999999997</v>
      </c>
    </row>
    <row r="26" spans="1:11" ht="14.1" customHeight="1" x14ac:dyDescent="0.2">
      <c r="A26" s="106"/>
      <c r="B26" s="107"/>
      <c r="C26" s="108" t="s">
        <v>75</v>
      </c>
      <c r="D26" s="109">
        <f>[1]datitrim!C32</f>
        <v>0</v>
      </c>
      <c r="E26" s="109">
        <f>[1]datitrim!D32</f>
        <v>0</v>
      </c>
      <c r="F26" s="109">
        <f>[1]datitrim!E32</f>
        <v>0</v>
      </c>
      <c r="G26" s="109">
        <f>[1]datitrim!F32</f>
        <v>0</v>
      </c>
      <c r="H26" s="109">
        <f>[1]datitrim!G32</f>
        <v>0</v>
      </c>
      <c r="I26" s="109">
        <f>[1]datitrim!H32</f>
        <v>0</v>
      </c>
      <c r="J26" s="110">
        <f>[1]datitrim!I32</f>
        <v>0</v>
      </c>
      <c r="K26" s="111">
        <f>[1]datitrim!J32</f>
        <v>0</v>
      </c>
    </row>
    <row r="27" spans="1:11" ht="12.95" customHeight="1" x14ac:dyDescent="0.2">
      <c r="A27" s="86" t="s">
        <v>76</v>
      </c>
      <c r="B27" s="112" t="s">
        <v>60</v>
      </c>
      <c r="C27" s="113"/>
      <c r="D27" s="114"/>
      <c r="E27" s="114"/>
      <c r="F27" s="114"/>
      <c r="G27" s="114"/>
      <c r="H27" s="114"/>
      <c r="I27" s="114"/>
      <c r="J27" s="115"/>
      <c r="K27" s="116"/>
    </row>
    <row r="28" spans="1:11" ht="12" customHeight="1" x14ac:dyDescent="0.2">
      <c r="A28" s="86"/>
      <c r="B28" s="70" t="s">
        <v>77</v>
      </c>
      <c r="D28" s="91">
        <f>[1]datitrim!C33</f>
        <v>13791</v>
      </c>
      <c r="E28" s="91">
        <f>[1]datitrim!D33</f>
        <v>2564578</v>
      </c>
      <c r="F28" s="91">
        <f>[1]datitrim!E33</f>
        <v>0</v>
      </c>
      <c r="G28" s="91">
        <f>[1]datitrim!F33</f>
        <v>0</v>
      </c>
      <c r="H28" s="91">
        <f>[1]datitrim!G33</f>
        <v>7093</v>
      </c>
      <c r="I28" s="91">
        <f>[1]datitrim!H33</f>
        <v>2559387</v>
      </c>
      <c r="J28" s="91">
        <f>[1]datitrim!I33</f>
        <v>6204</v>
      </c>
      <c r="K28" s="92">
        <f>[1]datitrim!J33</f>
        <v>2572684</v>
      </c>
    </row>
    <row r="29" spans="1:11" ht="12" customHeight="1" x14ac:dyDescent="0.2">
      <c r="A29" s="86"/>
      <c r="B29" s="93" t="s">
        <v>78</v>
      </c>
      <c r="D29" s="91">
        <f>[1]datitrim!C56</f>
        <v>0</v>
      </c>
      <c r="E29" s="91">
        <f>[1]datitrim!D56</f>
        <v>0</v>
      </c>
      <c r="F29" s="91">
        <f>[1]datitrim!E56</f>
        <v>0</v>
      </c>
      <c r="G29" s="91">
        <f>[1]datitrim!F56</f>
        <v>0</v>
      </c>
      <c r="H29" s="91">
        <f>[1]datitrim!G56</f>
        <v>0</v>
      </c>
      <c r="I29" s="91">
        <f>[1]datitrim!H56</f>
        <v>0</v>
      </c>
      <c r="J29" s="91">
        <f>[1]datitrim!I56</f>
        <v>0</v>
      </c>
      <c r="K29" s="92">
        <f>[1]datitrim!J56</f>
        <v>0</v>
      </c>
    </row>
    <row r="30" spans="1:11" ht="12" customHeight="1" x14ac:dyDescent="0.2">
      <c r="A30" s="86"/>
      <c r="B30" s="70" t="s">
        <v>79</v>
      </c>
      <c r="D30" s="91">
        <f>[1]datitrim!C34</f>
        <v>22040</v>
      </c>
      <c r="E30" s="91">
        <f>[1]datitrim!D34</f>
        <v>938613</v>
      </c>
      <c r="F30" s="91">
        <f>[1]datitrim!E34</f>
        <v>0</v>
      </c>
      <c r="G30" s="91">
        <f>[1]datitrim!F34</f>
        <v>0</v>
      </c>
      <c r="H30" s="91">
        <f>[1]datitrim!G34</f>
        <v>0</v>
      </c>
      <c r="I30" s="91">
        <f>[1]datitrim!H34</f>
        <v>937319</v>
      </c>
      <c r="J30" s="91">
        <f>[1]datitrim!I34</f>
        <v>2276</v>
      </c>
      <c r="K30" s="92">
        <f>[1]datitrim!J34</f>
        <v>939595</v>
      </c>
    </row>
    <row r="31" spans="1:11" ht="12" customHeight="1" x14ac:dyDescent="0.2">
      <c r="A31" s="86"/>
      <c r="B31" s="93" t="s">
        <v>78</v>
      </c>
      <c r="D31" s="91">
        <f>[1]datitrim!C57</f>
        <v>0</v>
      </c>
      <c r="E31" s="91">
        <f>[1]datitrim!D57</f>
        <v>0</v>
      </c>
      <c r="F31" s="91">
        <f>[1]datitrim!E57</f>
        <v>0</v>
      </c>
      <c r="G31" s="91">
        <f>[1]datitrim!F57</f>
        <v>0</v>
      </c>
      <c r="H31" s="91">
        <f>[1]datitrim!G57</f>
        <v>0</v>
      </c>
      <c r="I31" s="91">
        <f>[1]datitrim!H57</f>
        <v>0</v>
      </c>
      <c r="J31" s="91">
        <f>[1]datitrim!I57</f>
        <v>0</v>
      </c>
      <c r="K31" s="92">
        <f>[1]datitrim!J57</f>
        <v>0</v>
      </c>
    </row>
    <row r="32" spans="1:11" ht="12" customHeight="1" x14ac:dyDescent="0.2">
      <c r="A32" s="86"/>
      <c r="B32" s="70" t="s">
        <v>80</v>
      </c>
      <c r="D32" s="91">
        <f>[1]datitrim!C35</f>
        <v>0</v>
      </c>
      <c r="E32" s="91">
        <f>[1]datitrim!D35</f>
        <v>0</v>
      </c>
      <c r="F32" s="91">
        <f>[1]datitrim!E35</f>
        <v>0</v>
      </c>
      <c r="G32" s="91">
        <f>[1]datitrim!F35</f>
        <v>0</v>
      </c>
      <c r="H32" s="91">
        <f>[1]datitrim!G35</f>
        <v>0</v>
      </c>
      <c r="I32" s="91">
        <f>[1]datitrim!H35</f>
        <v>0</v>
      </c>
      <c r="J32" s="91">
        <f>[1]datitrim!I35</f>
        <v>0</v>
      </c>
      <c r="K32" s="92">
        <f>[1]datitrim!J35</f>
        <v>0</v>
      </c>
    </row>
    <row r="33" spans="1:11" ht="12" customHeight="1" x14ac:dyDescent="0.2">
      <c r="A33" s="86"/>
      <c r="B33" s="70" t="s">
        <v>81</v>
      </c>
      <c r="D33" s="91">
        <f>[1]datitrim!C36</f>
        <v>0</v>
      </c>
      <c r="E33" s="91">
        <f>[1]datitrim!D36</f>
        <v>0</v>
      </c>
      <c r="F33" s="91">
        <f>[1]datitrim!E36</f>
        <v>0</v>
      </c>
      <c r="G33" s="91">
        <f>[1]datitrim!F36</f>
        <v>0</v>
      </c>
      <c r="H33" s="91">
        <f>[1]datitrim!G36</f>
        <v>0</v>
      </c>
      <c r="I33" s="91">
        <f>[1]datitrim!H36</f>
        <v>0</v>
      </c>
      <c r="J33" s="91">
        <f>[1]datitrim!I36</f>
        <v>0</v>
      </c>
      <c r="K33" s="92">
        <f>[1]datitrim!J36</f>
        <v>0</v>
      </c>
    </row>
    <row r="34" spans="1:11" ht="12" customHeight="1" x14ac:dyDescent="0.2">
      <c r="A34" s="86"/>
      <c r="B34" s="70" t="s">
        <v>66</v>
      </c>
      <c r="D34" s="91">
        <f t="shared" ref="D34:J34" si="3">D28+D30+D32+D33</f>
        <v>35831</v>
      </c>
      <c r="E34" s="91">
        <f t="shared" si="3"/>
        <v>3503191</v>
      </c>
      <c r="F34" s="91">
        <f t="shared" si="3"/>
        <v>0</v>
      </c>
      <c r="G34" s="91">
        <f t="shared" si="3"/>
        <v>0</v>
      </c>
      <c r="H34" s="91">
        <f t="shared" si="3"/>
        <v>7093</v>
      </c>
      <c r="I34" s="91">
        <f t="shared" si="3"/>
        <v>3496706</v>
      </c>
      <c r="J34" s="91">
        <f t="shared" si="3"/>
        <v>8480</v>
      </c>
      <c r="K34" s="92">
        <f>H34+I34+J34</f>
        <v>3512279</v>
      </c>
    </row>
    <row r="35" spans="1:11" ht="24.2" customHeight="1" x14ac:dyDescent="0.2">
      <c r="A35" s="86"/>
      <c r="B35" s="458" t="s">
        <v>68</v>
      </c>
      <c r="C35" s="458"/>
      <c r="D35" s="91">
        <f>[1]datitrim!C58</f>
        <v>0</v>
      </c>
      <c r="E35" s="91">
        <f>[1]datitrim!D58</f>
        <v>0</v>
      </c>
      <c r="F35" s="91">
        <f>[1]datitrim!E58</f>
        <v>0</v>
      </c>
      <c r="G35" s="91">
        <f>[1]datitrim!F58</f>
        <v>0</v>
      </c>
      <c r="H35" s="91">
        <f>[1]datitrim!G58</f>
        <v>0</v>
      </c>
      <c r="I35" s="91">
        <f>[1]datitrim!H58</f>
        <v>0</v>
      </c>
      <c r="J35" s="91">
        <f>[1]datitrim!I58</f>
        <v>0</v>
      </c>
      <c r="K35" s="92">
        <f>[1]datitrim!J58</f>
        <v>0</v>
      </c>
    </row>
    <row r="36" spans="1:11" ht="14.1" customHeight="1" x14ac:dyDescent="0.2">
      <c r="A36" s="86"/>
      <c r="B36" s="70" t="s">
        <v>69</v>
      </c>
      <c r="D36" s="91">
        <f>[1]datitrim!C38</f>
        <v>0</v>
      </c>
      <c r="E36" s="91">
        <f>[1]datitrim!D38</f>
        <v>0</v>
      </c>
      <c r="F36" s="91">
        <f>[1]datitrim!E38</f>
        <v>0</v>
      </c>
      <c r="G36" s="91">
        <f>[1]datitrim!F38</f>
        <v>0</v>
      </c>
      <c r="H36" s="91">
        <f>[1]datitrim!G38</f>
        <v>0</v>
      </c>
      <c r="I36" s="91">
        <f>[1]datitrim!H38</f>
        <v>0</v>
      </c>
      <c r="J36" s="96">
        <f>[1]datitrim!I38</f>
        <v>0</v>
      </c>
      <c r="K36" s="92">
        <f>[1]datitrim!J38</f>
        <v>0</v>
      </c>
    </row>
    <row r="37" spans="1:11" s="76" customFormat="1" ht="12.95" customHeight="1" x14ac:dyDescent="0.2">
      <c r="A37" s="97"/>
      <c r="B37" s="98"/>
      <c r="C37" s="98" t="s">
        <v>82</v>
      </c>
      <c r="D37" s="99">
        <f t="shared" ref="D37:J37" si="4">D34+D36</f>
        <v>35831</v>
      </c>
      <c r="E37" s="99">
        <f t="shared" si="4"/>
        <v>3503191</v>
      </c>
      <c r="F37" s="99">
        <f t="shared" si="4"/>
        <v>0</v>
      </c>
      <c r="G37" s="99">
        <f t="shared" si="4"/>
        <v>0</v>
      </c>
      <c r="H37" s="99">
        <f t="shared" si="4"/>
        <v>7093</v>
      </c>
      <c r="I37" s="99">
        <f t="shared" si="4"/>
        <v>3496706</v>
      </c>
      <c r="J37" s="99">
        <f t="shared" si="4"/>
        <v>8480</v>
      </c>
      <c r="K37" s="99">
        <f>H37+I37+J37</f>
        <v>3512279</v>
      </c>
    </row>
    <row r="38" spans="1:11" ht="14.1" customHeight="1" x14ac:dyDescent="0.2">
      <c r="A38" s="234"/>
      <c r="B38" s="102"/>
      <c r="C38" s="103" t="str">
        <f>"Variazione %   "&amp;[1]datitrim!$I$1&amp;" / "&amp;[1]datitrim!$I$1-1</f>
        <v>Variazione %   2014 / 2013</v>
      </c>
      <c r="D38" s="104">
        <f>[1]datitrim!K39</f>
        <v>101.05</v>
      </c>
      <c r="E38" s="104">
        <f>[1]datitrim!L39</f>
        <v>57.85</v>
      </c>
      <c r="F38" s="104">
        <f>[1]datitrim!M39</f>
        <v>0</v>
      </c>
      <c r="G38" s="104">
        <f>[1]datitrim!N39</f>
        <v>0</v>
      </c>
      <c r="H38" s="104">
        <f>[1]datitrim!O39</f>
        <v>0.9</v>
      </c>
      <c r="I38" s="104">
        <f>[1]datitrim!P39</f>
        <v>71.510000000000005</v>
      </c>
      <c r="J38" s="104">
        <f>[1]datitrim!Q39</f>
        <v>54.13</v>
      </c>
      <c r="K38" s="105">
        <f>[1]datitrim!R39</f>
        <v>71.22</v>
      </c>
    </row>
    <row r="39" spans="1:11" ht="14.1" customHeight="1" x14ac:dyDescent="0.2">
      <c r="A39" s="430" t="str">
        <f>"Variazione %   "&amp;[1]datitrim!$I$1&amp;" / "&amp;[1]datitrim!$I$1-1&amp;" su basi omogenee *"</f>
        <v>Variazione %   2014 / 2013 su basi omogenee *</v>
      </c>
      <c r="B39" s="431"/>
      <c r="C39" s="449"/>
      <c r="D39" s="104">
        <f>[1]omogenei!K39</f>
        <v>103.34</v>
      </c>
      <c r="E39" s="104">
        <f>[1]omogenei!L39</f>
        <v>107.19</v>
      </c>
      <c r="F39" s="104">
        <f>[1]omogenei!M39</f>
        <v>0</v>
      </c>
      <c r="G39" s="104">
        <f>[1]omogenei!N39</f>
        <v>0</v>
      </c>
      <c r="H39" s="104">
        <f>[1]omogenei!O39</f>
        <v>0.9</v>
      </c>
      <c r="I39" s="104">
        <f>[1]omogenei!P39</f>
        <v>108.32</v>
      </c>
      <c r="J39" s="104">
        <f>[1]omogenei!Q39</f>
        <v>54.13</v>
      </c>
      <c r="K39" s="105">
        <f>[1]omogenei!R39</f>
        <v>107.69</v>
      </c>
    </row>
    <row r="40" spans="1:11" s="76" customFormat="1" ht="12.95" customHeight="1" x14ac:dyDescent="0.2">
      <c r="A40" s="117"/>
      <c r="B40" s="118"/>
      <c r="C40" s="108" t="s">
        <v>83</v>
      </c>
      <c r="D40" s="111">
        <f>[1]datitrim!C40</f>
        <v>0</v>
      </c>
      <c r="E40" s="111">
        <f>[1]datitrim!D40</f>
        <v>0</v>
      </c>
      <c r="F40" s="111">
        <f>[1]datitrim!E40</f>
        <v>0</v>
      </c>
      <c r="G40" s="111">
        <f>[1]datitrim!F40</f>
        <v>0</v>
      </c>
      <c r="H40" s="111">
        <f>[1]datitrim!G40</f>
        <v>0</v>
      </c>
      <c r="I40" s="111">
        <f>[1]datitrim!H40</f>
        <v>1380</v>
      </c>
      <c r="J40" s="119">
        <f>[1]datitrim!I40</f>
        <v>0</v>
      </c>
      <c r="K40" s="111">
        <f>[1]datitrim!J40</f>
        <v>1380</v>
      </c>
    </row>
    <row r="41" spans="1:11" ht="14.1" customHeight="1" x14ac:dyDescent="0.2">
      <c r="A41" s="234"/>
      <c r="B41" s="120"/>
      <c r="C41" s="103" t="str">
        <f>"Variazione %   "&amp;[1]datitrim!$I$1&amp;" / "&amp;[1]datitrim!$I$1-1</f>
        <v>Variazione %   2014 / 2013</v>
      </c>
      <c r="D41" s="104">
        <f>[1]datitrim!K40</f>
        <v>0</v>
      </c>
      <c r="E41" s="104">
        <f>[1]datitrim!L40</f>
        <v>0</v>
      </c>
      <c r="F41" s="104">
        <f>[1]datitrim!M40</f>
        <v>0</v>
      </c>
      <c r="G41" s="104">
        <f>[1]datitrim!N40</f>
        <v>0</v>
      </c>
      <c r="H41" s="104">
        <f>[1]datitrim!O40</f>
        <v>0</v>
      </c>
      <c r="I41" s="104">
        <f>[1]datitrim!P40</f>
        <v>125.12</v>
      </c>
      <c r="J41" s="104">
        <f>[1]datitrim!Q40</f>
        <v>0</v>
      </c>
      <c r="K41" s="105">
        <f>[1]datitrim!R40</f>
        <v>125.12</v>
      </c>
    </row>
    <row r="42" spans="1:11" ht="14.1" customHeight="1" x14ac:dyDescent="0.2">
      <c r="A42" s="430" t="str">
        <f>"Variazione %   "&amp;[1]datitrim!$I$1&amp;" / "&amp;[1]datitrim!$I$1-1&amp;" su basi omogenee *"</f>
        <v>Variazione %   2014 / 2013 su basi omogenee *</v>
      </c>
      <c r="B42" s="431"/>
      <c r="C42" s="449"/>
      <c r="D42" s="104">
        <f>[1]omogenei!K40</f>
        <v>0</v>
      </c>
      <c r="E42" s="104">
        <f>[1]omogenei!L40</f>
        <v>0</v>
      </c>
      <c r="F42" s="104">
        <f>[1]omogenei!M40</f>
        <v>0</v>
      </c>
      <c r="G42" s="104">
        <f>[1]omogenei!N40</f>
        <v>0</v>
      </c>
      <c r="H42" s="104">
        <f>[1]omogenei!O40</f>
        <v>0</v>
      </c>
      <c r="I42" s="104">
        <f>[1]omogenei!P40</f>
        <v>125.12</v>
      </c>
      <c r="J42" s="104">
        <f>[1]omogenei!Q40</f>
        <v>0</v>
      </c>
      <c r="K42" s="105">
        <f>[1]omogenei!R40</f>
        <v>125.12</v>
      </c>
    </row>
    <row r="43" spans="1:11" ht="12.95" customHeight="1" x14ac:dyDescent="0.2"/>
    <row r="44" spans="1:11" ht="12.95" customHeight="1" x14ac:dyDescent="0.2">
      <c r="K44" s="71" t="s">
        <v>208</v>
      </c>
    </row>
    <row r="45" spans="1:11" ht="12.95" customHeight="1" x14ac:dyDescent="0.2">
      <c r="K45" s="71"/>
    </row>
    <row r="46" spans="1:11" s="74" customFormat="1" ht="12.95" customHeight="1" x14ac:dyDescent="0.2">
      <c r="A46" s="72" t="s">
        <v>170</v>
      </c>
      <c r="B46" s="72"/>
      <c r="C46" s="72"/>
      <c r="D46" s="72"/>
      <c r="E46" s="72"/>
      <c r="F46" s="72"/>
      <c r="G46" s="72"/>
      <c r="H46" s="72"/>
      <c r="I46" s="72"/>
      <c r="J46" s="72"/>
      <c r="K46" s="72"/>
    </row>
    <row r="47" spans="1:11" s="74" customFormat="1" ht="12.95" customHeight="1" x14ac:dyDescent="0.2">
      <c r="A47" s="72" t="s">
        <v>171</v>
      </c>
      <c r="B47" s="72"/>
      <c r="C47" s="73"/>
      <c r="D47" s="72"/>
      <c r="E47" s="72"/>
      <c r="F47" s="72"/>
      <c r="G47" s="72"/>
      <c r="H47" s="72"/>
      <c r="I47" s="72"/>
      <c r="J47" s="72"/>
      <c r="K47" s="72"/>
    </row>
    <row r="48" spans="1:11" s="74" customFormat="1" ht="12.95" customHeight="1" x14ac:dyDescent="0.2">
      <c r="A48" s="72" t="str">
        <f>"Nuova produzione emessa "&amp;IF([1]datitrim!J1=0,"nell'anno ","a tutto il "&amp;TRIM([1]datitrim!J1)&amp;" trimestre ")&amp;[1]datitrim!I1&amp;" (b)"</f>
        <v>Nuova produzione emessa nell'anno 2014 (b)</v>
      </c>
      <c r="B48" s="72"/>
      <c r="C48" s="73"/>
      <c r="D48" s="72"/>
      <c r="E48" s="72"/>
      <c r="F48" s="72"/>
      <c r="G48" s="72"/>
      <c r="H48" s="72"/>
      <c r="I48" s="72"/>
      <c r="J48" s="72"/>
      <c r="K48" s="72"/>
    </row>
    <row r="49" spans="1:11" s="74" customFormat="1" ht="12.95" customHeight="1" x14ac:dyDescent="0.2">
      <c r="A49" s="69"/>
      <c r="C49" s="69"/>
      <c r="I49" s="69"/>
      <c r="J49" s="69"/>
      <c r="K49" s="75" t="s">
        <v>5</v>
      </c>
    </row>
    <row r="50" spans="1:11" ht="12.95" customHeight="1" x14ac:dyDescent="0.2">
      <c r="A50" s="434" t="s">
        <v>46</v>
      </c>
      <c r="B50" s="435"/>
      <c r="C50" s="436"/>
      <c r="D50" s="77" t="s">
        <v>47</v>
      </c>
      <c r="E50" s="78"/>
      <c r="F50" s="79" t="s">
        <v>48</v>
      </c>
      <c r="G50" s="80"/>
      <c r="H50" s="79" t="s">
        <v>49</v>
      </c>
      <c r="I50" s="80"/>
      <c r="J50" s="80"/>
      <c r="K50" s="121"/>
    </row>
    <row r="51" spans="1:11" ht="12.95" customHeight="1" x14ac:dyDescent="0.2">
      <c r="A51" s="437"/>
      <c r="B51" s="438"/>
      <c r="C51" s="439"/>
      <c r="D51" s="122" t="s">
        <v>50</v>
      </c>
      <c r="E51" s="82" t="s">
        <v>51</v>
      </c>
      <c r="F51" s="82" t="s">
        <v>50</v>
      </c>
      <c r="G51" s="82" t="s">
        <v>51</v>
      </c>
      <c r="H51" s="82" t="s">
        <v>52</v>
      </c>
      <c r="I51" s="82" t="s">
        <v>53</v>
      </c>
      <c r="J51" s="82" t="s">
        <v>54</v>
      </c>
      <c r="K51" s="83" t="s">
        <v>55</v>
      </c>
    </row>
    <row r="52" spans="1:11" ht="12.95" customHeight="1" x14ac:dyDescent="0.2">
      <c r="A52" s="440"/>
      <c r="B52" s="441"/>
      <c r="C52" s="442"/>
      <c r="D52" s="123" t="s">
        <v>56</v>
      </c>
      <c r="E52" s="84" t="s">
        <v>57</v>
      </c>
      <c r="F52" s="84" t="s">
        <v>56</v>
      </c>
      <c r="G52" s="84" t="s">
        <v>57</v>
      </c>
      <c r="H52" s="84" t="s">
        <v>58</v>
      </c>
      <c r="I52" s="84"/>
      <c r="J52" s="84"/>
      <c r="K52" s="85"/>
    </row>
    <row r="53" spans="1:11" s="74" customFormat="1" ht="14.1" customHeight="1" x14ac:dyDescent="0.2">
      <c r="A53" s="124" t="s">
        <v>85</v>
      </c>
      <c r="B53" s="125" t="s">
        <v>86</v>
      </c>
      <c r="C53" s="126"/>
      <c r="D53" s="127">
        <f>[1]datitrim!C41</f>
        <v>0</v>
      </c>
      <c r="E53" s="127">
        <f>[1]datitrim!D41</f>
        <v>0</v>
      </c>
      <c r="F53" s="127">
        <f>[1]datitrim!E41</f>
        <v>0</v>
      </c>
      <c r="G53" s="127">
        <f>[1]datitrim!F41</f>
        <v>0</v>
      </c>
      <c r="H53" s="127">
        <f>[1]datitrim!G41</f>
        <v>0</v>
      </c>
      <c r="I53" s="127">
        <f>[1]datitrim!H41</f>
        <v>0</v>
      </c>
      <c r="J53" s="127">
        <f>[1]datitrim!I41</f>
        <v>0</v>
      </c>
      <c r="K53" s="128">
        <f>[1]datitrim!J41</f>
        <v>0</v>
      </c>
    </row>
    <row r="54" spans="1:11" ht="12" customHeight="1" x14ac:dyDescent="0.2">
      <c r="A54" s="86"/>
      <c r="B54" s="93" t="s">
        <v>87</v>
      </c>
      <c r="C54" s="129"/>
      <c r="D54" s="91">
        <f>[1]datitrim!C42</f>
        <v>0</v>
      </c>
      <c r="E54" s="91">
        <f>[1]datitrim!D42</f>
        <v>0</v>
      </c>
      <c r="F54" s="91">
        <f>[1]datitrim!E42</f>
        <v>0</v>
      </c>
      <c r="G54" s="91">
        <f>[1]datitrim!F42</f>
        <v>0</v>
      </c>
      <c r="H54" s="91">
        <f>[1]datitrim!G42</f>
        <v>0</v>
      </c>
      <c r="I54" s="91">
        <f>[1]datitrim!H42</f>
        <v>0</v>
      </c>
      <c r="J54" s="91">
        <f>[1]datitrim!I42</f>
        <v>0</v>
      </c>
      <c r="K54" s="130">
        <f>[1]datitrim!J42</f>
        <v>0</v>
      </c>
    </row>
    <row r="55" spans="1:11" ht="12" customHeight="1" x14ac:dyDescent="0.2">
      <c r="A55" s="86"/>
      <c r="B55" s="131" t="s">
        <v>88</v>
      </c>
      <c r="C55" s="132"/>
      <c r="D55" s="91">
        <f>[1]datitrim!C43</f>
        <v>0</v>
      </c>
      <c r="E55" s="91">
        <f>[1]datitrim!D43</f>
        <v>0</v>
      </c>
      <c r="F55" s="91">
        <f>[1]datitrim!E43</f>
        <v>0</v>
      </c>
      <c r="G55" s="91">
        <f>[1]datitrim!F43</f>
        <v>0</v>
      </c>
      <c r="H55" s="91">
        <f>[1]datitrim!G43</f>
        <v>0</v>
      </c>
      <c r="I55" s="91">
        <f>[1]datitrim!H43</f>
        <v>0</v>
      </c>
      <c r="J55" s="91">
        <f>[1]datitrim!I43</f>
        <v>0</v>
      </c>
      <c r="K55" s="130">
        <f>[1]datitrim!J43</f>
        <v>0</v>
      </c>
    </row>
    <row r="56" spans="1:11" ht="12" customHeight="1" x14ac:dyDescent="0.2">
      <c r="A56" s="86"/>
      <c r="B56" s="131" t="s">
        <v>89</v>
      </c>
      <c r="C56" s="132"/>
      <c r="D56" s="91">
        <f>[1]datitrim!C44</f>
        <v>0</v>
      </c>
      <c r="E56" s="91">
        <f>[1]datitrim!D44</f>
        <v>0</v>
      </c>
      <c r="F56" s="91">
        <f>[1]datitrim!E44</f>
        <v>0</v>
      </c>
      <c r="G56" s="91">
        <f>[1]datitrim!F44</f>
        <v>0</v>
      </c>
      <c r="H56" s="91">
        <f>[1]datitrim!G44</f>
        <v>0</v>
      </c>
      <c r="I56" s="91">
        <f>[1]datitrim!H44</f>
        <v>0</v>
      </c>
      <c r="J56" s="91">
        <f>[1]datitrim!I44</f>
        <v>0</v>
      </c>
      <c r="K56" s="130">
        <f>[1]datitrim!J44</f>
        <v>0</v>
      </c>
    </row>
    <row r="57" spans="1:11" ht="12" customHeight="1" x14ac:dyDescent="0.2">
      <c r="A57" s="86"/>
      <c r="B57" s="131" t="s">
        <v>90</v>
      </c>
      <c r="C57" s="132"/>
      <c r="D57" s="91">
        <f>[1]datitrim!C45</f>
        <v>0</v>
      </c>
      <c r="E57" s="91">
        <f>[1]datitrim!D45</f>
        <v>0</v>
      </c>
      <c r="F57" s="91">
        <f>[1]datitrim!E45</f>
        <v>0</v>
      </c>
      <c r="G57" s="91">
        <f>[1]datitrim!F45</f>
        <v>0</v>
      </c>
      <c r="H57" s="91">
        <f>[1]datitrim!G45</f>
        <v>0</v>
      </c>
      <c r="I57" s="91">
        <f>[1]datitrim!H45</f>
        <v>0</v>
      </c>
      <c r="J57" s="91">
        <f>[1]datitrim!I45</f>
        <v>0</v>
      </c>
      <c r="K57" s="130">
        <f>[1]datitrim!J45</f>
        <v>0</v>
      </c>
    </row>
    <row r="58" spans="1:11" ht="12" customHeight="1" x14ac:dyDescent="0.2">
      <c r="A58" s="86"/>
      <c r="B58" s="131" t="s">
        <v>91</v>
      </c>
      <c r="C58" s="132"/>
      <c r="D58" s="91">
        <f>[1]datitrim!C46</f>
        <v>0</v>
      </c>
      <c r="E58" s="91">
        <f>[1]datitrim!D46</f>
        <v>0</v>
      </c>
      <c r="F58" s="91">
        <f>[1]datitrim!E46</f>
        <v>0</v>
      </c>
      <c r="G58" s="91">
        <f>[1]datitrim!F46</f>
        <v>0</v>
      </c>
      <c r="H58" s="91">
        <f>[1]datitrim!G46</f>
        <v>0</v>
      </c>
      <c r="I58" s="91">
        <f>[1]datitrim!H46</f>
        <v>0</v>
      </c>
      <c r="J58" s="91">
        <f>[1]datitrim!I46</f>
        <v>0</v>
      </c>
      <c r="K58" s="130">
        <f>[1]datitrim!J46</f>
        <v>0</v>
      </c>
    </row>
    <row r="59" spans="1:11" ht="14.1" customHeight="1" x14ac:dyDescent="0.2">
      <c r="A59" s="86"/>
      <c r="B59" s="87" t="s">
        <v>92</v>
      </c>
      <c r="C59" s="132"/>
      <c r="D59" s="91">
        <f>[1]datitrim!C47</f>
        <v>0</v>
      </c>
      <c r="E59" s="91">
        <f>[1]datitrim!D47</f>
        <v>0</v>
      </c>
      <c r="F59" s="91">
        <f>[1]datitrim!E47</f>
        <v>0</v>
      </c>
      <c r="G59" s="91">
        <f>[1]datitrim!F47</f>
        <v>0</v>
      </c>
      <c r="H59" s="91">
        <f>[1]datitrim!G47</f>
        <v>0</v>
      </c>
      <c r="I59" s="91">
        <f>[1]datitrim!H47</f>
        <v>0</v>
      </c>
      <c r="J59" s="133">
        <f>[1]datitrim!I47</f>
        <v>0</v>
      </c>
      <c r="K59" s="130">
        <f>[1]datitrim!J47</f>
        <v>0</v>
      </c>
    </row>
    <row r="60" spans="1:11" ht="12" customHeight="1" x14ac:dyDescent="0.2">
      <c r="A60" s="86"/>
      <c r="B60" s="93" t="s">
        <v>93</v>
      </c>
      <c r="C60" s="132"/>
      <c r="D60" s="91">
        <f>[1]datitrim!C48</f>
        <v>0</v>
      </c>
      <c r="E60" s="91">
        <f>[1]datitrim!D48</f>
        <v>0</v>
      </c>
      <c r="F60" s="91">
        <f>[1]datitrim!E48</f>
        <v>0</v>
      </c>
      <c r="G60" s="91">
        <f>[1]datitrim!F48</f>
        <v>0</v>
      </c>
      <c r="H60" s="91">
        <f>[1]datitrim!G48</f>
        <v>0</v>
      </c>
      <c r="I60" s="91">
        <f>[1]datitrim!H48</f>
        <v>0</v>
      </c>
      <c r="J60" s="133">
        <f>[1]datitrim!I48</f>
        <v>0</v>
      </c>
      <c r="K60" s="130">
        <f>[1]datitrim!J48</f>
        <v>0</v>
      </c>
    </row>
    <row r="61" spans="1:11" s="76" customFormat="1" ht="12.95" customHeight="1" x14ac:dyDescent="0.2">
      <c r="A61" s="134"/>
      <c r="B61" s="135"/>
      <c r="C61" s="136" t="s">
        <v>94</v>
      </c>
      <c r="D61" s="99">
        <f t="shared" ref="D61:J61" si="5">D53+D59</f>
        <v>0</v>
      </c>
      <c r="E61" s="99">
        <f t="shared" si="5"/>
        <v>0</v>
      </c>
      <c r="F61" s="99">
        <f t="shared" si="5"/>
        <v>0</v>
      </c>
      <c r="G61" s="99">
        <f t="shared" si="5"/>
        <v>0</v>
      </c>
      <c r="H61" s="99">
        <f t="shared" si="5"/>
        <v>0</v>
      </c>
      <c r="I61" s="99">
        <f t="shared" si="5"/>
        <v>0</v>
      </c>
      <c r="J61" s="99">
        <f t="shared" si="5"/>
        <v>0</v>
      </c>
      <c r="K61" s="137">
        <f>H61+I61+J61</f>
        <v>0</v>
      </c>
    </row>
    <row r="62" spans="1:11" ht="14.1" customHeight="1" x14ac:dyDescent="0.2">
      <c r="A62" s="234"/>
      <c r="B62" s="102"/>
      <c r="C62" s="103" t="str">
        <f>"Variazione %   "&amp;[1]datitrim!$I$1&amp;" / "&amp;[1]datitrim!$I$1-1</f>
        <v>Variazione %   2014 / 2013</v>
      </c>
      <c r="D62" s="104">
        <f>[1]datitrim!K49</f>
        <v>0</v>
      </c>
      <c r="E62" s="104">
        <f>[1]datitrim!L49</f>
        <v>0</v>
      </c>
      <c r="F62" s="104"/>
      <c r="G62" s="104"/>
      <c r="H62" s="104">
        <f>[1]datitrim!O49</f>
        <v>0</v>
      </c>
      <c r="I62" s="104">
        <f>[1]datitrim!P49</f>
        <v>0</v>
      </c>
      <c r="J62" s="104">
        <f>[1]datitrim!Q49</f>
        <v>0</v>
      </c>
      <c r="K62" s="138">
        <f>[1]datitrim!R49</f>
        <v>0</v>
      </c>
    </row>
    <row r="63" spans="1:11" ht="14.1" customHeight="1" x14ac:dyDescent="0.2">
      <c r="A63" s="430" t="str">
        <f>"Variazione %   "&amp;[1]datitrim!$I$1&amp;" / "&amp;[1]datitrim!$I$1-1&amp;" su basi omogenee *"</f>
        <v>Variazione %   2014 / 2013 su basi omogenee *</v>
      </c>
      <c r="B63" s="431"/>
      <c r="C63" s="449"/>
      <c r="D63" s="104">
        <f>[1]omogenei!K49</f>
        <v>0</v>
      </c>
      <c r="E63" s="104">
        <f>[1]omogenei!L49</f>
        <v>0</v>
      </c>
      <c r="F63" s="104"/>
      <c r="G63" s="104"/>
      <c r="H63" s="104">
        <f>[1]omogenei!O49</f>
        <v>0</v>
      </c>
      <c r="I63" s="104">
        <f>[1]omogenei!P49</f>
        <v>0</v>
      </c>
      <c r="J63" s="104">
        <f>[1]omogenei!Q49</f>
        <v>0</v>
      </c>
      <c r="K63" s="105">
        <f>[1]omogenei!R49</f>
        <v>0</v>
      </c>
    </row>
    <row r="64" spans="1:11" ht="14.1" customHeight="1" x14ac:dyDescent="0.2">
      <c r="A64" s="106"/>
      <c r="B64" s="139"/>
      <c r="C64" s="140" t="s">
        <v>95</v>
      </c>
      <c r="D64" s="141">
        <f>[1]datitrim!C61</f>
        <v>0</v>
      </c>
      <c r="E64" s="109">
        <f>[1]datitrim!D61</f>
        <v>0</v>
      </c>
      <c r="F64" s="109">
        <f>[1]datitrim!E61</f>
        <v>0</v>
      </c>
      <c r="G64" s="109">
        <f>[1]datitrim!F61</f>
        <v>0</v>
      </c>
      <c r="H64" s="109">
        <f>[1]datitrim!G61</f>
        <v>0</v>
      </c>
      <c r="I64" s="109">
        <f>[1]datitrim!H61</f>
        <v>0</v>
      </c>
      <c r="J64" s="109">
        <f>[1]datitrim!I61</f>
        <v>0</v>
      </c>
      <c r="K64" s="142">
        <f>[1]datitrim!J61</f>
        <v>0</v>
      </c>
    </row>
    <row r="65" spans="1:11" ht="14.1" customHeight="1" x14ac:dyDescent="0.2">
      <c r="A65" s="234"/>
      <c r="B65" s="102"/>
      <c r="C65" s="103" t="str">
        <f>"Variazione %   "&amp;[1]datitrim!$I$1&amp;" / "&amp;[1]datitrim!$I$1-1</f>
        <v>Variazione %   2014 / 2013</v>
      </c>
      <c r="D65" s="104">
        <f>[1]datitrim!K61</f>
        <v>0</v>
      </c>
      <c r="E65" s="104">
        <f>[1]datitrim!L61</f>
        <v>0</v>
      </c>
      <c r="F65" s="104">
        <f>[1]datitrim!M61</f>
        <v>0</v>
      </c>
      <c r="G65" s="104">
        <f>[1]datitrim!N61</f>
        <v>0</v>
      </c>
      <c r="H65" s="104">
        <f>[1]datitrim!O61</f>
        <v>0</v>
      </c>
      <c r="I65" s="104">
        <f>[1]datitrim!P61</f>
        <v>0</v>
      </c>
      <c r="J65" s="104">
        <f>[1]datitrim!Q61</f>
        <v>0</v>
      </c>
      <c r="K65" s="138">
        <f>[1]datitrim!R61</f>
        <v>0</v>
      </c>
    </row>
    <row r="66" spans="1:11" ht="14.1" customHeight="1" x14ac:dyDescent="0.2">
      <c r="A66" s="430" t="str">
        <f>"Variazione %   "&amp;[1]datitrim!$I$1&amp;" / "&amp;[1]datitrim!$I$1-1&amp;" su basi omogenee *"</f>
        <v>Variazione %   2014 / 2013 su basi omogenee *</v>
      </c>
      <c r="B66" s="431"/>
      <c r="C66" s="449"/>
      <c r="D66" s="104">
        <f>[1]omogenei!K61</f>
        <v>0</v>
      </c>
      <c r="E66" s="104">
        <f>[1]omogenei!L61</f>
        <v>0</v>
      </c>
      <c r="F66" s="104">
        <f>[1]omogenei!M61</f>
        <v>0</v>
      </c>
      <c r="G66" s="104">
        <f>[1]omogenei!N61</f>
        <v>0</v>
      </c>
      <c r="H66" s="104">
        <f>[1]omogenei!O61</f>
        <v>0</v>
      </c>
      <c r="I66" s="104">
        <f>[1]omogenei!P61</f>
        <v>0</v>
      </c>
      <c r="J66" s="104">
        <f>[1]omogenei!Q61</f>
        <v>0</v>
      </c>
      <c r="K66" s="105">
        <f>[1]omogenei!R61</f>
        <v>0</v>
      </c>
    </row>
    <row r="67" spans="1:11" ht="14.1" customHeight="1" x14ac:dyDescent="0.2">
      <c r="A67" s="143" t="s">
        <v>96</v>
      </c>
      <c r="B67" s="144"/>
      <c r="C67" s="144"/>
      <c r="D67" s="114">
        <f>[1]datitrim!C50</f>
        <v>126778</v>
      </c>
      <c r="E67" s="114">
        <f>[1]datitrim!D50</f>
        <v>6807</v>
      </c>
      <c r="F67" s="114">
        <f>[1]datitrim!E50</f>
        <v>0</v>
      </c>
      <c r="G67" s="114">
        <f>[1]datitrim!F50</f>
        <v>0</v>
      </c>
      <c r="H67" s="114">
        <f>[1]datitrim!G50</f>
        <v>3</v>
      </c>
      <c r="I67" s="114">
        <f>[1]datitrim!H50</f>
        <v>6372</v>
      </c>
      <c r="J67" s="114">
        <f>[1]datitrim!I50</f>
        <v>0</v>
      </c>
      <c r="K67" s="128">
        <f>[1]datitrim!J50</f>
        <v>6375</v>
      </c>
    </row>
    <row r="68" spans="1:11" ht="12" customHeight="1" x14ac:dyDescent="0.2">
      <c r="A68" s="86"/>
      <c r="B68" s="93" t="s">
        <v>97</v>
      </c>
      <c r="D68" s="91">
        <f>[1]datitrim!C59</f>
        <v>126778</v>
      </c>
      <c r="E68" s="91">
        <f>[1]datitrim!D59</f>
        <v>6807</v>
      </c>
      <c r="F68" s="91">
        <f>[1]datitrim!E59</f>
        <v>0</v>
      </c>
      <c r="G68" s="91">
        <f>[1]datitrim!F59</f>
        <v>0</v>
      </c>
      <c r="H68" s="91">
        <f>[1]datitrim!G59</f>
        <v>3</v>
      </c>
      <c r="I68" s="91">
        <f>[1]datitrim!H59</f>
        <v>6372</v>
      </c>
      <c r="J68" s="91">
        <f>[1]datitrim!I59</f>
        <v>0</v>
      </c>
      <c r="K68" s="130">
        <f>[1]datitrim!J59</f>
        <v>6375</v>
      </c>
    </row>
    <row r="69" spans="1:11" ht="12" customHeight="1" x14ac:dyDescent="0.2">
      <c r="A69" s="86"/>
      <c r="B69" s="93"/>
      <c r="C69" s="70" t="s">
        <v>98</v>
      </c>
      <c r="D69" s="91">
        <f>[1]datitrim!C60</f>
        <v>0</v>
      </c>
      <c r="E69" s="91">
        <f>[1]datitrim!D60</f>
        <v>0</v>
      </c>
      <c r="F69" s="91">
        <f>[1]datitrim!E60</f>
        <v>0</v>
      </c>
      <c r="G69" s="91">
        <f>[1]datitrim!F60</f>
        <v>0</v>
      </c>
      <c r="H69" s="91">
        <f>[1]datitrim!G60</f>
        <v>0</v>
      </c>
      <c r="I69" s="91">
        <f>[1]datitrim!H60</f>
        <v>0</v>
      </c>
      <c r="J69" s="91">
        <f>[1]datitrim!I60</f>
        <v>0</v>
      </c>
      <c r="K69" s="130">
        <f>[1]datitrim!J60</f>
        <v>0</v>
      </c>
    </row>
    <row r="70" spans="1:11" ht="12" customHeight="1" x14ac:dyDescent="0.2">
      <c r="A70" s="86"/>
      <c r="B70" s="145"/>
      <c r="C70" s="70" t="s">
        <v>99</v>
      </c>
      <c r="D70" s="91">
        <f>[1]datitrim!C62</f>
        <v>0</v>
      </c>
      <c r="E70" s="91">
        <f>[1]datitrim!D62</f>
        <v>0</v>
      </c>
      <c r="F70" s="91">
        <f>[1]datitrim!E62</f>
        <v>0</v>
      </c>
      <c r="G70" s="91">
        <f>[1]datitrim!F62</f>
        <v>0</v>
      </c>
      <c r="H70" s="91">
        <f>[1]datitrim!G62</f>
        <v>0</v>
      </c>
      <c r="I70" s="91">
        <f>[1]datitrim!H62</f>
        <v>0</v>
      </c>
      <c r="J70" s="91">
        <f>[1]datitrim!I62</f>
        <v>0</v>
      </c>
      <c r="K70" s="130">
        <f>[1]datitrim!J62</f>
        <v>0</v>
      </c>
    </row>
    <row r="71" spans="1:11" ht="12" customHeight="1" x14ac:dyDescent="0.2">
      <c r="A71" s="86"/>
      <c r="B71" s="94"/>
      <c r="C71" s="87" t="s">
        <v>100</v>
      </c>
      <c r="D71" s="146">
        <f>[1]datitrim!C63</f>
        <v>0</v>
      </c>
      <c r="E71" s="146">
        <f>[1]datitrim!D63</f>
        <v>0</v>
      </c>
      <c r="F71" s="146">
        <f>[1]datitrim!E63</f>
        <v>0</v>
      </c>
      <c r="G71" s="146">
        <f>[1]datitrim!F63</f>
        <v>0</v>
      </c>
      <c r="H71" s="146">
        <f>[1]datitrim!G63</f>
        <v>0</v>
      </c>
      <c r="I71" s="146">
        <f>[1]datitrim!H63</f>
        <v>0</v>
      </c>
      <c r="J71" s="146">
        <f>[1]datitrim!I63</f>
        <v>0</v>
      </c>
      <c r="K71" s="137">
        <f>[1]datitrim!J63</f>
        <v>0</v>
      </c>
    </row>
    <row r="72" spans="1:11" s="76" customFormat="1" ht="12.95" customHeight="1" x14ac:dyDescent="0.2">
      <c r="A72" s="117"/>
      <c r="B72" s="361" t="s">
        <v>172</v>
      </c>
      <c r="C72" s="220"/>
      <c r="D72" s="137">
        <f>D23+D26+D37+D40+D61+D64</f>
        <v>435540</v>
      </c>
      <c r="E72" s="137">
        <f>E23+E26+E37+E40+E61+E64+E67</f>
        <v>10835025</v>
      </c>
      <c r="F72" s="137">
        <f>F23+F26+F37+F40+F61+F64</f>
        <v>1113</v>
      </c>
      <c r="G72" s="137">
        <f>G23+G26+G37+G40+G61+G64+G67</f>
        <v>0</v>
      </c>
      <c r="H72" s="137">
        <f>H23+H26+H37+H40+H61+H64+H67</f>
        <v>25919</v>
      </c>
      <c r="I72" s="137">
        <f>I23+I26+I37+I40+I61+I64+I67</f>
        <v>4366587</v>
      </c>
      <c r="J72" s="137">
        <f>J23+J26+J37+J40+J61+J64+J67</f>
        <v>8534</v>
      </c>
      <c r="K72" s="137">
        <f>H72+I72+J72</f>
        <v>4401040</v>
      </c>
    </row>
    <row r="73" spans="1:11" ht="14.1" customHeight="1" x14ac:dyDescent="0.2">
      <c r="A73" s="234"/>
      <c r="B73" s="102"/>
      <c r="C73" s="103" t="str">
        <f>"Variazione %   "&amp;[1]datitrim!$I$1&amp;" / "&amp;[1]datitrim!$I$1-1</f>
        <v>Variazione %   2014 / 2013</v>
      </c>
      <c r="D73" s="104">
        <f>[1]datitrim!K51</f>
        <v>40.14</v>
      </c>
      <c r="E73" s="104">
        <f>[1]datitrim!L51</f>
        <v>24.37</v>
      </c>
      <c r="F73" s="104">
        <f>[1]datitrim!M51</f>
        <v>31.87</v>
      </c>
      <c r="G73" s="104">
        <f>[1]datitrim!N51</f>
        <v>0</v>
      </c>
      <c r="H73" s="104">
        <f>[1]datitrim!O51</f>
        <v>13.4</v>
      </c>
      <c r="I73" s="104">
        <f>[1]datitrim!P51</f>
        <v>63.63</v>
      </c>
      <c r="J73" s="104">
        <f>[1]datitrim!Q51</f>
        <v>55.11</v>
      </c>
      <c r="K73" s="138">
        <f>[1]datitrim!R51</f>
        <v>63.19</v>
      </c>
    </row>
    <row r="74" spans="1:11" ht="14.1" customHeight="1" x14ac:dyDescent="0.2">
      <c r="A74" s="430" t="str">
        <f>"Variazione %   "&amp;[1]datitrim!$I$1&amp;" / "&amp;[1]datitrim!$I$1-1&amp;" su basi omogenee *"</f>
        <v>Variazione %   2014 / 2013 su basi omogenee *</v>
      </c>
      <c r="B74" s="431"/>
      <c r="C74" s="449"/>
      <c r="D74" s="104">
        <f>[1]omogenei!K51</f>
        <v>24.59</v>
      </c>
      <c r="E74" s="104">
        <f>[1]omogenei!L51</f>
        <v>26.04</v>
      </c>
      <c r="F74" s="104">
        <f>[1]omogenei!M51</f>
        <v>31.87</v>
      </c>
      <c r="G74" s="104">
        <f>[1]omogenei!N51</f>
        <v>0</v>
      </c>
      <c r="H74" s="104">
        <f>[1]omogenei!O51</f>
        <v>12.56</v>
      </c>
      <c r="I74" s="104">
        <f>[1]omogenei!P51</f>
        <v>88.35</v>
      </c>
      <c r="J74" s="104">
        <f>[1]omogenei!Q51</f>
        <v>54.13</v>
      </c>
      <c r="K74" s="105">
        <f>[1]omogenei!R51</f>
        <v>87.53</v>
      </c>
    </row>
    <row r="75" spans="1:11" ht="12" customHeight="1" x14ac:dyDescent="0.2">
      <c r="A75" s="152"/>
      <c r="B75" s="452" t="s">
        <v>220</v>
      </c>
      <c r="C75" s="453"/>
      <c r="D75" s="88"/>
      <c r="E75" s="88"/>
      <c r="F75" s="88"/>
      <c r="G75" s="88"/>
      <c r="H75" s="88"/>
      <c r="I75" s="88"/>
      <c r="J75" s="88"/>
      <c r="K75" s="89"/>
    </row>
    <row r="76" spans="1:11" ht="12" customHeight="1" x14ac:dyDescent="0.2">
      <c r="A76" s="153"/>
      <c r="B76" s="454"/>
      <c r="C76" s="455"/>
      <c r="D76" s="154">
        <f>[1]datitrim!C52</f>
        <v>3579</v>
      </c>
      <c r="E76" s="154">
        <f>[1]datitrim!D52</f>
        <v>603165</v>
      </c>
      <c r="F76" s="154">
        <f>[1]datitrim!E52</f>
        <v>11</v>
      </c>
      <c r="G76" s="146">
        <f>[1]datitrim!F52</f>
        <v>7</v>
      </c>
      <c r="H76" s="154">
        <f>[1]datitrim!G52</f>
        <v>0</v>
      </c>
      <c r="I76" s="154">
        <f>[1]datitrim!H52</f>
        <v>6291</v>
      </c>
      <c r="J76" s="155">
        <f>[1]datitrim!I52</f>
        <v>0</v>
      </c>
      <c r="K76" s="137">
        <f>[1]datitrim!J52</f>
        <v>6291</v>
      </c>
    </row>
    <row r="77" spans="1:11" ht="15.2" customHeight="1" x14ac:dyDescent="0.2">
      <c r="A77" s="156"/>
      <c r="B77" s="157" t="str">
        <f>"Numero nuove convenzioni emesse per polizze collettive "&amp;IF([1]datitrim!J1=0,"nell'anno ","a tutto il "&amp;TRIM([1]datitrim!J1)&amp;" trimestre ")&amp;[1]datitrim!I1&amp;":   "&amp;[1]datitrim!C53</f>
        <v>Numero nuove convenzioni emesse per polizze collettive nell'anno 2014:   958</v>
      </c>
      <c r="C77" s="139"/>
      <c r="D77" s="158"/>
      <c r="E77" s="139"/>
      <c r="F77" s="139"/>
      <c r="G77" s="158"/>
      <c r="H77" s="158"/>
      <c r="I77" s="158"/>
      <c r="J77" s="158"/>
      <c r="K77" s="159"/>
    </row>
    <row r="78" spans="1:11" ht="14.1" customHeight="1" x14ac:dyDescent="0.2">
      <c r="D78" s="160"/>
      <c r="G78" s="161"/>
      <c r="H78" s="160"/>
      <c r="I78" s="160"/>
      <c r="J78" s="160"/>
      <c r="K78" s="160"/>
    </row>
    <row r="79" spans="1:11" ht="22.15" customHeight="1" x14ac:dyDescent="0.2">
      <c r="A79" s="514" t="s">
        <v>173</v>
      </c>
      <c r="B79" s="514"/>
      <c r="C79" s="514"/>
      <c r="D79" s="514"/>
      <c r="E79" s="514"/>
      <c r="F79" s="514"/>
      <c r="G79" s="514"/>
      <c r="H79" s="514"/>
      <c r="I79" s="514"/>
      <c r="J79" s="514"/>
      <c r="K79" s="514"/>
    </row>
    <row r="80" spans="1:11" ht="11.85" customHeight="1" x14ac:dyDescent="0.2">
      <c r="A80" s="450" t="s">
        <v>174</v>
      </c>
      <c r="B80" s="451"/>
      <c r="C80" s="451"/>
      <c r="D80" s="451"/>
      <c r="E80" s="451"/>
      <c r="F80" s="451"/>
      <c r="G80" s="451"/>
      <c r="H80" s="451"/>
      <c r="I80" s="451"/>
      <c r="J80" s="451"/>
      <c r="K80" s="451"/>
    </row>
    <row r="81" spans="1:11" ht="12.6" customHeight="1" x14ac:dyDescent="0.2">
      <c r="A81" s="451"/>
      <c r="B81" s="451"/>
      <c r="C81" s="451"/>
      <c r="D81" s="451"/>
      <c r="E81" s="451"/>
      <c r="F81" s="451"/>
      <c r="G81" s="451"/>
      <c r="H81" s="451"/>
      <c r="I81" s="451"/>
      <c r="J81" s="451"/>
      <c r="K81" s="451"/>
    </row>
    <row r="82" spans="1:11" ht="12.95" customHeight="1" x14ac:dyDescent="0.2">
      <c r="A82" s="66" t="s">
        <v>127</v>
      </c>
    </row>
  </sheetData>
  <mergeCells count="13">
    <mergeCell ref="A80:K81"/>
    <mergeCell ref="A6:C8"/>
    <mergeCell ref="B17:C17"/>
    <mergeCell ref="A25:C25"/>
    <mergeCell ref="B35:C35"/>
    <mergeCell ref="A39:C39"/>
    <mergeCell ref="A42:C42"/>
    <mergeCell ref="A50:C52"/>
    <mergeCell ref="A63:C63"/>
    <mergeCell ref="A66:C66"/>
    <mergeCell ref="A74:C74"/>
    <mergeCell ref="A79:K79"/>
    <mergeCell ref="B75:C76"/>
  </mergeCells>
  <printOptions horizontalCentered="1"/>
  <pageMargins left="0.31496062992125984" right="0.11811023622047245" top="0.19685039370078741" bottom="0" header="0.19685039370078741" footer="0"/>
  <pageSetup paperSize="9" orientation="landscape" horizontalDpi="4294967292" verticalDpi="300" r:id="rId1"/>
  <headerFooter alignWithMargins="0">
    <oddHeader>&amp;L&amp;"Arial,Normale"&amp;8IVASS - SERVIZIO STUDI E GESTIONE DATI
DIVISIONE STUDI E STATISTICHE</oddHeader>
    <oddFooter>&amp;C&amp;P</oddFooter>
  </headerFooter>
  <rowBreaks count="1" manualBreakCount="1">
    <brk id="4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showGridLines="0" zoomScaleNormal="100" workbookViewId="0">
      <selection activeCell="T6" sqref="T6"/>
    </sheetView>
  </sheetViews>
  <sheetFormatPr defaultColWidth="9" defaultRowHeight="12.75" x14ac:dyDescent="0.2"/>
  <cols>
    <col min="1" max="1" width="3.28515625" style="68"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9.140625" style="1" customWidth="1"/>
    <col min="9" max="10" width="8.42578125" style="1" bestFit="1" customWidth="1"/>
    <col min="11" max="16384" width="9" style="1"/>
  </cols>
  <sheetData>
    <row r="1" spans="1:8" ht="12.95" customHeight="1" x14ac:dyDescent="0.2">
      <c r="A1" s="459"/>
      <c r="H1" s="3" t="s">
        <v>202</v>
      </c>
    </row>
    <row r="2" spans="1:8" ht="25.5" customHeight="1" x14ac:dyDescent="0.2">
      <c r="A2" s="460"/>
      <c r="H2" s="3"/>
    </row>
    <row r="3" spans="1:8" s="6" customFormat="1" ht="12.95" customHeight="1" x14ac:dyDescent="0.2">
      <c r="A3" s="460"/>
      <c r="B3" s="4" t="s">
        <v>179</v>
      </c>
      <c r="C3" s="4"/>
      <c r="D3" s="5"/>
      <c r="E3" s="4"/>
      <c r="F3" s="4"/>
      <c r="G3" s="4"/>
      <c r="H3" s="4"/>
    </row>
    <row r="4" spans="1:8" s="6" customFormat="1" ht="12.95" customHeight="1" x14ac:dyDescent="0.2">
      <c r="A4" s="460"/>
      <c r="B4" s="4" t="s">
        <v>171</v>
      </c>
      <c r="C4" s="4"/>
      <c r="D4" s="5"/>
      <c r="E4" s="4"/>
      <c r="F4" s="4"/>
      <c r="G4" s="4"/>
      <c r="H4" s="4"/>
    </row>
    <row r="5" spans="1:8" s="6" customFormat="1" ht="12.95" customHeight="1" x14ac:dyDescent="0.2">
      <c r="A5" s="460"/>
      <c r="B5" s="4"/>
      <c r="C5" s="4"/>
      <c r="D5" s="5"/>
      <c r="E5" s="4"/>
      <c r="F5" s="4"/>
      <c r="G5" s="4"/>
      <c r="H5" s="4"/>
    </row>
    <row r="6" spans="1:8" s="6" customFormat="1" ht="12.95" customHeight="1" x14ac:dyDescent="0.2">
      <c r="A6" s="460"/>
      <c r="B6" s="1"/>
      <c r="D6" s="7"/>
      <c r="H6" s="8" t="s">
        <v>5</v>
      </c>
    </row>
    <row r="7" spans="1:8" ht="12.95" customHeight="1" x14ac:dyDescent="0.2">
      <c r="A7" s="460"/>
      <c r="B7" s="9"/>
      <c r="C7" s="9"/>
      <c r="D7" s="10"/>
      <c r="E7" s="9"/>
      <c r="F7" s="9"/>
      <c r="G7" s="9"/>
      <c r="H7" s="9"/>
    </row>
    <row r="8" spans="1:8" s="6" customFormat="1" ht="12.95" customHeight="1" x14ac:dyDescent="0.2">
      <c r="A8" s="460"/>
      <c r="B8" s="9" t="str">
        <f>"Premi lordi contabilizzati "&amp;IF([1]datitrim!J1=0,"nell'anno ","a tutto il "&amp;TRIM([1]datitrim!J1)&amp;" trimestre ")&amp;[1]datitrim!I1</f>
        <v>Premi lordi contabilizzati nell'anno 2014</v>
      </c>
      <c r="C8" s="9"/>
      <c r="D8" s="10"/>
      <c r="E8" s="9"/>
      <c r="F8" s="9"/>
      <c r="G8" s="9"/>
      <c r="H8" s="9"/>
    </row>
    <row r="9" spans="1:8" ht="9.9499999999999993" customHeight="1" x14ac:dyDescent="0.2">
      <c r="A9" s="460"/>
      <c r="C9" s="2"/>
      <c r="E9" s="2"/>
      <c r="F9" s="2"/>
      <c r="G9" s="2"/>
      <c r="H9" s="2"/>
    </row>
    <row r="10" spans="1:8" ht="12.95" customHeight="1" x14ac:dyDescent="0.2">
      <c r="A10" s="460"/>
      <c r="B10" s="461" t="s">
        <v>6</v>
      </c>
      <c r="C10" s="462"/>
      <c r="D10" s="463"/>
      <c r="E10" s="11"/>
      <c r="F10" s="11"/>
      <c r="G10" s="12"/>
      <c r="H10" s="11"/>
    </row>
    <row r="11" spans="1:8" ht="12.95" customHeight="1" x14ac:dyDescent="0.2">
      <c r="A11" s="460"/>
      <c r="B11" s="464"/>
      <c r="C11" s="465"/>
      <c r="D11" s="466"/>
      <c r="E11" s="13" t="str">
        <f>IF([1]datitrim!J1=0,"ANNO",TRIM([1]datitrim!J1)&amp;" trimestre")</f>
        <v>ANNO</v>
      </c>
      <c r="F11" s="13" t="s">
        <v>7</v>
      </c>
      <c r="G11" s="13" t="s">
        <v>7</v>
      </c>
      <c r="H11" s="13" t="s">
        <v>8</v>
      </c>
    </row>
    <row r="12" spans="1:8" ht="12.95" customHeight="1" x14ac:dyDescent="0.2">
      <c r="A12" s="460"/>
      <c r="B12" s="464"/>
      <c r="C12" s="465"/>
      <c r="D12" s="466"/>
      <c r="E12" s="14">
        <f>[1]datitrim!I1</f>
        <v>2014</v>
      </c>
      <c r="F12" s="14" t="str">
        <f>[1]datitrim!I1&amp; " / "&amp;[1]datitrim!I1-1</f>
        <v>2014 / 2013</v>
      </c>
      <c r="G12" s="14" t="str">
        <f>[1]datitrim!I1&amp; " / "&amp;[1]datitrim!I1-1</f>
        <v>2014 / 2013</v>
      </c>
      <c r="H12" s="14" t="s">
        <v>9</v>
      </c>
    </row>
    <row r="13" spans="1:8" ht="24" x14ac:dyDescent="0.2">
      <c r="A13" s="460"/>
      <c r="B13" s="15"/>
      <c r="C13" s="16"/>
      <c r="D13" s="17"/>
      <c r="E13" s="18"/>
      <c r="F13" s="18"/>
      <c r="G13" s="18" t="s">
        <v>10</v>
      </c>
      <c r="H13" s="18"/>
    </row>
    <row r="14" spans="1:8" ht="9.9499999999999993" customHeight="1" x14ac:dyDescent="0.2">
      <c r="A14" s="460"/>
      <c r="B14" s="19"/>
      <c r="C14" s="20"/>
      <c r="D14" s="21"/>
      <c r="E14" s="22"/>
      <c r="F14" s="22"/>
      <c r="G14" s="22"/>
      <c r="H14" s="22"/>
    </row>
    <row r="15" spans="1:8" s="2" customFormat="1" ht="12.95" customHeight="1" x14ac:dyDescent="0.2">
      <c r="A15" s="460"/>
      <c r="B15" s="23"/>
      <c r="C15" s="2" t="s">
        <v>11</v>
      </c>
      <c r="D15" s="24"/>
      <c r="E15" s="25">
        <f>[1]datitrim!$C1</f>
        <v>409377</v>
      </c>
      <c r="F15" s="26">
        <f>[1]datitrim!$K1</f>
        <v>-1.2</v>
      </c>
      <c r="G15" s="26">
        <f>[1]omogenei!$K1</f>
        <v>-1.66</v>
      </c>
      <c r="H15" s="26">
        <f>[1]datitrim!$L1</f>
        <v>8.76</v>
      </c>
    </row>
    <row r="16" spans="1:8" s="2" customFormat="1" ht="12.95" customHeight="1" x14ac:dyDescent="0.2">
      <c r="A16" s="460"/>
      <c r="B16" s="27"/>
      <c r="C16" s="7" t="s">
        <v>12</v>
      </c>
      <c r="D16" s="24"/>
      <c r="E16" s="25">
        <f>[1]datitrim!$C2</f>
        <v>184761</v>
      </c>
      <c r="F16" s="26">
        <f>[1]datitrim!$K2</f>
        <v>8.5</v>
      </c>
      <c r="G16" s="26">
        <f>[1]omogenei!$K2</f>
        <v>4.71</v>
      </c>
      <c r="H16" s="26">
        <f>[1]datitrim!$L2</f>
        <v>3.96</v>
      </c>
    </row>
    <row r="17" spans="1:8" s="2" customFormat="1" ht="12.95" customHeight="1" x14ac:dyDescent="0.2">
      <c r="A17" s="460"/>
      <c r="B17" s="23"/>
      <c r="C17" s="2" t="s">
        <v>13</v>
      </c>
      <c r="D17" s="24"/>
      <c r="E17" s="25">
        <f>[1]datitrim!$C3</f>
        <v>227408</v>
      </c>
      <c r="F17" s="26">
        <f>[1]datitrim!$K3</f>
        <v>-1.66</v>
      </c>
      <c r="G17" s="26">
        <f>[1]omogenei!$K3</f>
        <v>-1.62</v>
      </c>
      <c r="H17" s="26">
        <f>[1]datitrim!$L3</f>
        <v>4.87</v>
      </c>
    </row>
    <row r="18" spans="1:8" s="2" customFormat="1" ht="12.95" customHeight="1" x14ac:dyDescent="0.2">
      <c r="A18" s="460"/>
      <c r="B18" s="23"/>
      <c r="C18" s="2" t="s">
        <v>14</v>
      </c>
      <c r="D18" s="24"/>
      <c r="E18" s="25">
        <f>[1]datitrim!$C4</f>
        <v>564</v>
      </c>
      <c r="F18" s="26">
        <f>[1]datitrim!$K4</f>
        <v>-26.75</v>
      </c>
      <c r="G18" s="26">
        <f>[1]omogenei!$K4</f>
        <v>-26.75</v>
      </c>
      <c r="H18" s="26">
        <f>[1]datitrim!$L4</f>
        <v>0.01</v>
      </c>
    </row>
    <row r="19" spans="1:8" s="2" customFormat="1" ht="12.95" customHeight="1" x14ac:dyDescent="0.2">
      <c r="A19" s="460"/>
      <c r="B19" s="23"/>
      <c r="C19" s="2" t="s">
        <v>15</v>
      </c>
      <c r="D19" s="24"/>
      <c r="E19" s="25">
        <f>[1]datitrim!$C5</f>
        <v>15283</v>
      </c>
      <c r="F19" s="26">
        <f>[1]datitrim!$K5</f>
        <v>-1.39</v>
      </c>
      <c r="G19" s="26">
        <f>[1]omogenei!$K5</f>
        <v>-1.39</v>
      </c>
      <c r="H19" s="26">
        <f>[1]datitrim!$L5</f>
        <v>0.33</v>
      </c>
    </row>
    <row r="20" spans="1:8" s="2" customFormat="1" ht="12.95" customHeight="1" x14ac:dyDescent="0.2">
      <c r="A20" s="460"/>
      <c r="B20" s="23"/>
      <c r="C20" s="2" t="s">
        <v>16</v>
      </c>
      <c r="D20" s="24"/>
      <c r="E20" s="25">
        <f>[1]datitrim!$C6</f>
        <v>50165</v>
      </c>
      <c r="F20" s="26">
        <f>[1]datitrim!$K6</f>
        <v>-15.45</v>
      </c>
      <c r="G20" s="26">
        <f>[1]omogenei!$K6</f>
        <v>-6.02</v>
      </c>
      <c r="H20" s="26">
        <f>[1]datitrim!$L6</f>
        <v>1.07</v>
      </c>
    </row>
    <row r="21" spans="1:8" s="2" customFormat="1" ht="12.95" customHeight="1" x14ac:dyDescent="0.2">
      <c r="A21" s="460"/>
      <c r="B21" s="27"/>
      <c r="C21" s="28" t="s">
        <v>17</v>
      </c>
      <c r="D21" s="24"/>
      <c r="E21" s="25">
        <f>[1]datitrim!$C7</f>
        <v>147223</v>
      </c>
      <c r="F21" s="26">
        <f>[1]datitrim!$K7</f>
        <v>2.2599999999999998</v>
      </c>
      <c r="G21" s="26">
        <f>[1]omogenei!$K7</f>
        <v>4.45</v>
      </c>
      <c r="H21" s="26">
        <f>[1]datitrim!$L7</f>
        <v>3.15</v>
      </c>
    </row>
    <row r="22" spans="1:8" s="2" customFormat="1" ht="12.95" customHeight="1" x14ac:dyDescent="0.2">
      <c r="A22" s="460"/>
      <c r="B22" s="23"/>
      <c r="C22" s="2" t="s">
        <v>18</v>
      </c>
      <c r="D22" s="24"/>
      <c r="E22" s="25">
        <f>[1]datitrim!$C8</f>
        <v>351835</v>
      </c>
      <c r="F22" s="26">
        <f>[1]datitrim!$K8</f>
        <v>2.35</v>
      </c>
      <c r="G22" s="26">
        <f>[1]omogenei!$K8</f>
        <v>2.35</v>
      </c>
      <c r="H22" s="26">
        <f>[1]datitrim!$L8</f>
        <v>7.53</v>
      </c>
    </row>
    <row r="23" spans="1:8" s="2" customFormat="1" ht="12.95" customHeight="1" x14ac:dyDescent="0.2">
      <c r="A23" s="460"/>
      <c r="B23" s="27"/>
      <c r="C23" s="7" t="s">
        <v>19</v>
      </c>
      <c r="D23" s="29"/>
      <c r="E23" s="25">
        <f>[1]datitrim!$C9</f>
        <v>346434</v>
      </c>
      <c r="F23" s="26">
        <f>[1]datitrim!$K9</f>
        <v>0.59</v>
      </c>
      <c r="G23" s="26">
        <f>[1]omogenei!$K9</f>
        <v>0.59</v>
      </c>
      <c r="H23" s="26">
        <f>[1]datitrim!$L9</f>
        <v>7.42</v>
      </c>
    </row>
    <row r="24" spans="1:8" s="2" customFormat="1" ht="12.95" customHeight="1" x14ac:dyDescent="0.2">
      <c r="A24" s="460"/>
      <c r="B24" s="23"/>
      <c r="C24" s="2" t="s">
        <v>20</v>
      </c>
      <c r="D24" s="24"/>
      <c r="E24" s="25">
        <f>[1]datitrim!$C10</f>
        <v>808471</v>
      </c>
      <c r="F24" s="26">
        <f>[1]datitrim!$K10</f>
        <v>-15.98</v>
      </c>
      <c r="G24" s="26">
        <f>[1]omogenei!$K10</f>
        <v>-15.78</v>
      </c>
      <c r="H24" s="26">
        <f>[1]datitrim!$L10</f>
        <v>17.309999999999999</v>
      </c>
    </row>
    <row r="25" spans="1:8" s="2" customFormat="1" ht="12.95" customHeight="1" x14ac:dyDescent="0.2">
      <c r="A25" s="460"/>
      <c r="B25" s="23"/>
      <c r="C25" s="2" t="s">
        <v>21</v>
      </c>
      <c r="D25" s="24"/>
      <c r="E25" s="25">
        <f>[1]datitrim!$C11</f>
        <v>11182</v>
      </c>
      <c r="F25" s="26">
        <f>[1]datitrim!$K11</f>
        <v>13.63</v>
      </c>
      <c r="G25" s="26">
        <f>[1]omogenei!$K11</f>
        <v>13.63</v>
      </c>
      <c r="H25" s="26">
        <f>[1]datitrim!$L11</f>
        <v>0.24</v>
      </c>
    </row>
    <row r="26" spans="1:8" s="2" customFormat="1" ht="12.95" customHeight="1" x14ac:dyDescent="0.2">
      <c r="A26" s="460"/>
      <c r="B26" s="23"/>
      <c r="C26" s="2" t="s">
        <v>22</v>
      </c>
      <c r="D26" s="24"/>
      <c r="E26" s="25">
        <f>[1]datitrim!$C12</f>
        <v>1600</v>
      </c>
      <c r="F26" s="26">
        <f>[1]datitrim!$K12</f>
        <v>0.56999999999999995</v>
      </c>
      <c r="G26" s="26">
        <f>[1]omogenei!$K12</f>
        <v>9.2200000000000006</v>
      </c>
      <c r="H26" s="26">
        <f>[1]datitrim!$L12</f>
        <v>0.03</v>
      </c>
    </row>
    <row r="27" spans="1:8" s="2" customFormat="1" ht="12.95" customHeight="1" x14ac:dyDescent="0.2">
      <c r="A27" s="460"/>
      <c r="B27" s="27"/>
      <c r="C27" s="2" t="s">
        <v>23</v>
      </c>
      <c r="D27" s="24"/>
      <c r="E27" s="25">
        <f>[1]datitrim!$C13</f>
        <v>1164347</v>
      </c>
      <c r="F27" s="26">
        <f>[1]datitrim!$K13</f>
        <v>10.14</v>
      </c>
      <c r="G27" s="26">
        <f>[1]omogenei!$K13</f>
        <v>10.02</v>
      </c>
      <c r="H27" s="26">
        <f>[1]datitrim!$L13</f>
        <v>24.93</v>
      </c>
    </row>
    <row r="28" spans="1:8" s="2" customFormat="1" ht="12.95" customHeight="1" x14ac:dyDescent="0.2">
      <c r="A28" s="460"/>
      <c r="B28" s="27"/>
      <c r="C28" s="2" t="s">
        <v>24</v>
      </c>
      <c r="D28" s="24"/>
      <c r="E28" s="25">
        <f>[1]datitrim!$C14</f>
        <v>469417</v>
      </c>
      <c r="F28" s="26">
        <f>[1]datitrim!$K14</f>
        <v>24.58</v>
      </c>
      <c r="G28" s="26">
        <f>[1]omogenei!$K14</f>
        <v>22.33</v>
      </c>
      <c r="H28" s="26">
        <f>[1]datitrim!$L14</f>
        <v>10.050000000000001</v>
      </c>
    </row>
    <row r="29" spans="1:8" s="2" customFormat="1" ht="12.95" customHeight="1" x14ac:dyDescent="0.2">
      <c r="A29" s="460"/>
      <c r="B29" s="27"/>
      <c r="C29" s="2" t="s">
        <v>25</v>
      </c>
      <c r="D29" s="24"/>
      <c r="E29" s="25">
        <f>[1]datitrim!$C15</f>
        <v>120604</v>
      </c>
      <c r="F29" s="26">
        <f>[1]datitrim!$K15</f>
        <v>4.42</v>
      </c>
      <c r="G29" s="26">
        <f>[1]omogenei!$K15</f>
        <v>4.42</v>
      </c>
      <c r="H29" s="26">
        <f>[1]datitrim!$L15</f>
        <v>2.58</v>
      </c>
    </row>
    <row r="30" spans="1:8" s="2" customFormat="1" ht="12.95" customHeight="1" x14ac:dyDescent="0.2">
      <c r="A30" s="460"/>
      <c r="B30" s="27"/>
      <c r="C30" s="2" t="s">
        <v>26</v>
      </c>
      <c r="D30" s="24"/>
      <c r="E30" s="25">
        <f>[1]datitrim!$C16</f>
        <v>243083</v>
      </c>
      <c r="F30" s="26">
        <f>[1]datitrim!$K16</f>
        <v>9.4499999999999993</v>
      </c>
      <c r="G30" s="26">
        <f>[1]omogenei!$K16</f>
        <v>4.96</v>
      </c>
      <c r="H30" s="26">
        <f>[1]datitrim!$L16</f>
        <v>5.2</v>
      </c>
    </row>
    <row r="31" spans="1:8" s="2" customFormat="1" ht="12.95" customHeight="1" x14ac:dyDescent="0.2">
      <c r="A31" s="460"/>
      <c r="B31" s="27"/>
      <c r="C31" s="2" t="s">
        <v>27</v>
      </c>
      <c r="D31" s="24"/>
      <c r="E31" s="25">
        <f>[1]datitrim!$C17</f>
        <v>69132</v>
      </c>
      <c r="F31" s="26">
        <f>[1]datitrim!$K17</f>
        <v>5.22</v>
      </c>
      <c r="G31" s="26">
        <f>[1]omogenei!$K17</f>
        <v>5.22</v>
      </c>
      <c r="H31" s="26">
        <f>[1]datitrim!$L17</f>
        <v>1.48</v>
      </c>
    </row>
    <row r="32" spans="1:8" s="2" customFormat="1" ht="12.95" customHeight="1" x14ac:dyDescent="0.2">
      <c r="A32" s="460"/>
      <c r="B32" s="27"/>
      <c r="C32" s="2" t="s">
        <v>28</v>
      </c>
      <c r="D32" s="24"/>
      <c r="E32" s="25">
        <f>[1]datitrim!$C18</f>
        <v>50280</v>
      </c>
      <c r="F32" s="26">
        <f>[1]datitrim!$K18</f>
        <v>20.88</v>
      </c>
      <c r="G32" s="26">
        <f>[1]omogenei!$K18</f>
        <v>20.88</v>
      </c>
      <c r="H32" s="26">
        <f>[1]datitrim!$L18</f>
        <v>1.08</v>
      </c>
    </row>
    <row r="33" spans="1:10" ht="9.9499999999999993" customHeight="1" x14ac:dyDescent="0.2">
      <c r="A33" s="460"/>
      <c r="B33" s="30"/>
      <c r="C33" s="31"/>
      <c r="D33" s="32"/>
      <c r="E33" s="33"/>
      <c r="F33" s="34"/>
      <c r="G33" s="34"/>
      <c r="H33" s="34"/>
    </row>
    <row r="34" spans="1:10" s="40" customFormat="1" ht="15.2" customHeight="1" x14ac:dyDescent="0.2">
      <c r="A34" s="460"/>
      <c r="B34" s="365"/>
      <c r="C34" s="366" t="s">
        <v>172</v>
      </c>
      <c r="D34" s="367"/>
      <c r="E34" s="368">
        <f>SUM(E15:E32)</f>
        <v>4671166</v>
      </c>
      <c r="F34" s="369">
        <f>[1]datitrim!$K19</f>
        <v>2.08</v>
      </c>
      <c r="G34" s="369">
        <f>[1]omogenei!$K19</f>
        <v>1.71</v>
      </c>
      <c r="H34" s="369">
        <f>[1]datitrim!$L19</f>
        <v>100</v>
      </c>
      <c r="I34" s="46"/>
      <c r="J34" s="46"/>
    </row>
    <row r="35" spans="1:10" ht="9" customHeight="1" x14ac:dyDescent="0.2">
      <c r="A35" s="460"/>
      <c r="B35" s="47"/>
      <c r="C35" s="2"/>
      <c r="E35" s="48"/>
      <c r="F35" s="49"/>
      <c r="G35" s="49"/>
      <c r="H35" s="48"/>
      <c r="I35" s="2"/>
    </row>
    <row r="36" spans="1:10" ht="38.85" customHeight="1" x14ac:dyDescent="0.2">
      <c r="A36" s="460"/>
      <c r="B36" s="510" t="s">
        <v>180</v>
      </c>
      <c r="C36" s="510"/>
      <c r="D36" s="510"/>
      <c r="E36" s="510"/>
      <c r="F36" s="510"/>
      <c r="G36" s="510"/>
      <c r="H36" s="510"/>
    </row>
    <row r="37" spans="1:10" s="52" customFormat="1" ht="12.95" customHeight="1" x14ac:dyDescent="0.2">
      <c r="A37" s="460"/>
      <c r="B37" s="6" t="s">
        <v>31</v>
      </c>
      <c r="C37" s="50"/>
      <c r="D37" s="50"/>
      <c r="E37" s="50"/>
      <c r="F37" s="50"/>
      <c r="G37" s="50"/>
      <c r="H37" s="50"/>
      <c r="I37" s="51"/>
    </row>
    <row r="38" spans="1:10" s="52" customFormat="1" ht="12.95" customHeight="1" x14ac:dyDescent="0.2">
      <c r="A38" s="460"/>
      <c r="B38" s="6"/>
      <c r="C38" s="50"/>
      <c r="D38" s="50"/>
      <c r="E38" s="50"/>
      <c r="F38" s="50"/>
      <c r="G38" s="50"/>
      <c r="H38" s="50"/>
      <c r="I38" s="51"/>
    </row>
    <row r="39" spans="1:10" ht="12" customHeight="1" x14ac:dyDescent="0.2">
      <c r="A39" s="460"/>
    </row>
    <row r="40" spans="1:10" s="6" customFormat="1" ht="12" customHeight="1" x14ac:dyDescent="0.2">
      <c r="A40" s="460"/>
    </row>
    <row r="41" spans="1:10" ht="24.95" customHeight="1" x14ac:dyDescent="0.2">
      <c r="A41" s="460"/>
      <c r="B41" s="467" t="str">
        <f>"Ripartizione per canale distributivo dei premi lordi 
contabilizzati "&amp;IF([1]datitrim!J1=0,"nell'anno ","a tutto il "&amp;TRIM([1]datitrim!J1)&amp;" trimestre ")&amp;[1]datitrim!I1</f>
        <v>Ripartizione per canale distributivo dei premi lordi 
contabilizzati nell'anno 2014</v>
      </c>
      <c r="C41" s="467"/>
      <c r="D41" s="467"/>
      <c r="E41" s="467"/>
      <c r="F41" s="467"/>
      <c r="G41" s="53"/>
    </row>
    <row r="42" spans="1:10" ht="9.9499999999999993" customHeight="1" x14ac:dyDescent="0.2">
      <c r="A42" s="460"/>
    </row>
    <row r="43" spans="1:10" ht="12.95" customHeight="1" x14ac:dyDescent="0.2">
      <c r="A43" s="460"/>
      <c r="B43" s="54"/>
      <c r="C43" s="55"/>
      <c r="D43" s="56"/>
      <c r="E43" s="57" t="s">
        <v>32</v>
      </c>
      <c r="F43" s="57" t="s">
        <v>33</v>
      </c>
      <c r="G43" s="10"/>
    </row>
    <row r="44" spans="1:10" ht="12.95" customHeight="1" x14ac:dyDescent="0.2">
      <c r="A44" s="460"/>
      <c r="B44" s="58"/>
      <c r="C44" s="47"/>
      <c r="D44" s="59"/>
      <c r="E44" s="60"/>
      <c r="F44" s="60" t="s">
        <v>34</v>
      </c>
      <c r="G44" s="47"/>
    </row>
    <row r="45" spans="1:10" ht="12.95" customHeight="1" x14ac:dyDescent="0.2">
      <c r="A45" s="460"/>
      <c r="B45" s="61"/>
      <c r="C45" s="31"/>
      <c r="D45" s="32"/>
      <c r="E45" s="62" t="s">
        <v>9</v>
      </c>
      <c r="F45" s="62" t="s">
        <v>9</v>
      </c>
      <c r="G45" s="47"/>
    </row>
    <row r="46" spans="1:10" s="2" customFormat="1" ht="9.9499999999999993" customHeight="1" x14ac:dyDescent="0.2">
      <c r="A46" s="460"/>
      <c r="B46" s="19"/>
      <c r="C46" s="20"/>
      <c r="D46" s="21"/>
      <c r="E46" s="22"/>
      <c r="F46" s="22"/>
    </row>
    <row r="47" spans="1:10" s="2" customFormat="1" ht="12.95" customHeight="1" x14ac:dyDescent="0.2">
      <c r="A47" s="460"/>
      <c r="B47" s="23"/>
      <c r="C47" s="2" t="s">
        <v>35</v>
      </c>
      <c r="D47" s="24"/>
      <c r="E47" s="63">
        <f>[1]datitrim!$K131</f>
        <v>42.97</v>
      </c>
      <c r="F47" s="63">
        <f>[1]datitrim!$L131</f>
        <v>76.23</v>
      </c>
      <c r="G47" s="64"/>
    </row>
    <row r="48" spans="1:10" s="2" customFormat="1" ht="12.95" customHeight="1" x14ac:dyDescent="0.2">
      <c r="A48" s="460"/>
      <c r="B48" s="27"/>
      <c r="C48" s="7" t="s">
        <v>36</v>
      </c>
      <c r="D48" s="24"/>
      <c r="E48" s="63">
        <f>[1]datitrim!$K132</f>
        <v>1.28</v>
      </c>
      <c r="F48" s="63">
        <f>[1]datitrim!$L132</f>
        <v>0.3</v>
      </c>
      <c r="G48" s="64"/>
    </row>
    <row r="49" spans="1:8" s="2" customFormat="1" ht="12.95" customHeight="1" x14ac:dyDescent="0.2">
      <c r="A49" s="460"/>
      <c r="B49" s="23"/>
      <c r="C49" s="2" t="s">
        <v>37</v>
      </c>
      <c r="D49" s="24"/>
      <c r="E49" s="63">
        <f>[1]datitrim!$K133</f>
        <v>5.67</v>
      </c>
      <c r="F49" s="63">
        <f>[1]datitrim!$L133</f>
        <v>12.61</v>
      </c>
      <c r="G49" s="64"/>
    </row>
    <row r="50" spans="1:8" s="2" customFormat="1" ht="12.95" customHeight="1" x14ac:dyDescent="0.2">
      <c r="A50" s="460"/>
      <c r="B50" s="23"/>
      <c r="C50" s="2" t="s">
        <v>38</v>
      </c>
      <c r="D50" s="24"/>
      <c r="E50" s="63">
        <f>[1]datitrim!$K134</f>
        <v>7.54</v>
      </c>
      <c r="F50" s="63">
        <f>[1]datitrim!$L134</f>
        <v>4.17</v>
      </c>
      <c r="G50" s="64"/>
    </row>
    <row r="51" spans="1:8" s="2" customFormat="1" ht="12.95" customHeight="1" x14ac:dyDescent="0.2">
      <c r="A51" s="460"/>
      <c r="B51" s="23"/>
      <c r="C51" s="2" t="s">
        <v>39</v>
      </c>
      <c r="D51" s="24"/>
      <c r="E51" s="63">
        <f>[1]datitrim!$K135</f>
        <v>0.46</v>
      </c>
      <c r="F51" s="63">
        <f>[1]datitrim!$L135</f>
        <v>0</v>
      </c>
      <c r="G51" s="64"/>
    </row>
    <row r="52" spans="1:8" ht="12.95" customHeight="1" x14ac:dyDescent="0.2">
      <c r="A52" s="460"/>
      <c r="B52" s="23"/>
      <c r="C52" s="2" t="s">
        <v>40</v>
      </c>
      <c r="D52" s="24"/>
      <c r="E52" s="63">
        <f>[1]datitrim!$K136</f>
        <v>42.08</v>
      </c>
      <c r="F52" s="63">
        <f>[1]datitrim!$L136</f>
        <v>6.69</v>
      </c>
      <c r="G52" s="64"/>
    </row>
    <row r="53" spans="1:8" ht="12.95" customHeight="1" x14ac:dyDescent="0.2">
      <c r="A53" s="460"/>
      <c r="B53" s="58"/>
      <c r="C53" s="2" t="s">
        <v>41</v>
      </c>
      <c r="D53" s="24"/>
      <c r="E53" s="63">
        <f>SUM(E47:E52)</f>
        <v>100</v>
      </c>
      <c r="F53" s="63">
        <f>SUM(F47:F52)</f>
        <v>100</v>
      </c>
      <c r="G53" s="64"/>
    </row>
    <row r="54" spans="1:8" ht="9.9499999999999993" customHeight="1" x14ac:dyDescent="0.2">
      <c r="A54" s="460"/>
      <c r="B54" s="61"/>
      <c r="C54" s="31"/>
      <c r="D54" s="32"/>
      <c r="E54" s="34"/>
      <c r="F54" s="34"/>
      <c r="G54" s="65"/>
    </row>
    <row r="55" spans="1:8" ht="12.95" customHeight="1" x14ac:dyDescent="0.2">
      <c r="A55" s="460"/>
      <c r="H55" s="66"/>
    </row>
    <row r="56" spans="1:8" ht="12.95" customHeight="1" x14ac:dyDescent="0.2">
      <c r="A56" s="460"/>
      <c r="B56" s="1" t="s">
        <v>42</v>
      </c>
      <c r="C56" s="66"/>
      <c r="D56" s="67"/>
      <c r="E56" s="66"/>
      <c r="F56" s="66"/>
      <c r="G56" s="66"/>
    </row>
  </sheetData>
  <mergeCells count="4">
    <mergeCell ref="A1:A56"/>
    <mergeCell ref="B10:D12"/>
    <mergeCell ref="B36:H36"/>
    <mergeCell ref="B41:F41"/>
  </mergeCells>
  <printOptions horizontalCentered="1"/>
  <pageMargins left="0.31496062992125984" right="0.11811023622047245" top="0.19685039370078741" bottom="0" header="0.19685039370078741" footer="0"/>
  <pageSetup paperSize="9" orientation="portrait" r:id="rId1"/>
  <headerFooter alignWithMargins="0">
    <oddHeader>&amp;L&amp;"Arial,Normale"&amp;8IVASS - SERVIZIO STUDI E GESTIONE DATI
DIVISIONE STUDI E STATISTICHE</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5"/>
  <sheetViews>
    <sheetView showGridLines="0" zoomScaleNormal="100" zoomScaleSheetLayoutView="100" workbookViewId="0">
      <selection activeCell="L20" sqref="L20"/>
    </sheetView>
  </sheetViews>
  <sheetFormatPr defaultRowHeight="15" x14ac:dyDescent="0.25"/>
  <cols>
    <col min="1" max="2" width="5.28515625" customWidth="1"/>
    <col min="9" max="10" width="5.28515625" customWidth="1"/>
  </cols>
  <sheetData>
    <row r="6" spans="1:14" x14ac:dyDescent="0.25">
      <c r="B6" s="386"/>
      <c r="C6" s="386"/>
      <c r="D6" s="386"/>
      <c r="E6" s="386"/>
      <c r="F6" s="386"/>
      <c r="G6" s="386"/>
      <c r="H6" s="386"/>
      <c r="I6" s="386"/>
    </row>
    <row r="7" spans="1:14" ht="15.75" x14ac:dyDescent="0.25">
      <c r="B7" s="386"/>
      <c r="C7" s="386"/>
      <c r="D7" s="386"/>
      <c r="E7" s="386"/>
      <c r="F7" s="386"/>
      <c r="G7" s="386"/>
      <c r="H7" s="386"/>
      <c r="I7" s="386"/>
      <c r="N7" s="397"/>
    </row>
    <row r="8" spans="1:14" x14ac:dyDescent="0.25">
      <c r="B8" s="386"/>
      <c r="C8" s="386"/>
      <c r="D8" s="386"/>
      <c r="E8" s="386"/>
      <c r="F8" s="386"/>
      <c r="G8" s="386"/>
      <c r="H8" s="386"/>
      <c r="I8" s="386"/>
    </row>
    <row r="9" spans="1:14" x14ac:dyDescent="0.25">
      <c r="B9" s="386"/>
      <c r="C9" s="386"/>
      <c r="D9" s="386"/>
      <c r="E9" s="386"/>
      <c r="F9" s="386"/>
      <c r="G9" s="386"/>
      <c r="H9" s="386"/>
      <c r="I9" s="386"/>
    </row>
    <row r="10" spans="1:14" x14ac:dyDescent="0.25">
      <c r="B10" s="386"/>
      <c r="C10" s="386"/>
      <c r="D10" s="386"/>
      <c r="E10" s="386"/>
      <c r="F10" s="386"/>
      <c r="G10" s="386"/>
      <c r="H10" s="386"/>
      <c r="I10" s="386"/>
    </row>
    <row r="11" spans="1:14" ht="20.25" x14ac:dyDescent="0.25">
      <c r="B11" s="386"/>
      <c r="C11" s="386"/>
      <c r="D11" s="386"/>
      <c r="E11" s="386"/>
      <c r="F11" s="386"/>
      <c r="G11" s="386"/>
      <c r="H11" s="386"/>
      <c r="I11" s="386"/>
      <c r="J11" s="380"/>
      <c r="K11" s="380"/>
    </row>
    <row r="12" spans="1:14" ht="65.25" customHeight="1" x14ac:dyDescent="0.25">
      <c r="A12" s="374"/>
      <c r="B12" s="386"/>
      <c r="C12" s="425"/>
      <c r="D12" s="425"/>
      <c r="E12" s="425"/>
      <c r="F12" s="425"/>
      <c r="G12" s="425"/>
      <c r="H12" s="425"/>
      <c r="I12" s="386"/>
    </row>
    <row r="13" spans="1:14" ht="20.25" x14ac:dyDescent="0.25">
      <c r="B13" s="386"/>
      <c r="C13" s="386"/>
      <c r="D13" s="386"/>
      <c r="E13" s="386"/>
      <c r="F13" s="386"/>
      <c r="G13" s="386"/>
      <c r="H13" s="386"/>
      <c r="I13" s="386"/>
      <c r="J13" s="379"/>
      <c r="K13" s="379"/>
    </row>
    <row r="14" spans="1:14" ht="20.25" x14ac:dyDescent="0.25">
      <c r="A14" s="375"/>
      <c r="B14" s="386"/>
      <c r="C14" s="386"/>
      <c r="D14" s="386"/>
      <c r="E14" s="386"/>
      <c r="F14" s="386"/>
      <c r="G14" s="386"/>
      <c r="H14" s="386"/>
      <c r="I14" s="386"/>
    </row>
    <row r="15" spans="1:14" x14ac:dyDescent="0.25">
      <c r="B15" s="386"/>
      <c r="C15" s="386"/>
      <c r="D15" s="386"/>
      <c r="E15" s="386"/>
      <c r="F15" s="386"/>
      <c r="G15" s="386"/>
      <c r="H15" s="386"/>
      <c r="I15" s="386"/>
    </row>
    <row r="16" spans="1:14" ht="48" customHeight="1" x14ac:dyDescent="0.25">
      <c r="B16" s="386"/>
      <c r="C16" s="386"/>
      <c r="D16" s="386"/>
      <c r="E16" s="386"/>
      <c r="F16" s="386"/>
      <c r="G16" s="386"/>
      <c r="H16" s="386"/>
      <c r="I16" s="386"/>
      <c r="J16" s="378"/>
      <c r="K16" s="378"/>
    </row>
    <row r="17" spans="1:11" ht="36" customHeight="1" x14ac:dyDescent="0.25">
      <c r="A17" s="376"/>
      <c r="B17" s="401"/>
      <c r="C17" s="426" t="s">
        <v>231</v>
      </c>
      <c r="D17" s="426"/>
      <c r="E17" s="426"/>
      <c r="F17" s="426"/>
      <c r="G17" s="426"/>
      <c r="H17" s="426"/>
      <c r="I17" s="402"/>
    </row>
    <row r="18" spans="1:11" ht="20.25" x14ac:dyDescent="0.25">
      <c r="B18" s="403"/>
      <c r="C18" s="386"/>
      <c r="D18" s="386"/>
      <c r="E18" s="386"/>
      <c r="F18" s="386"/>
      <c r="G18" s="386"/>
      <c r="H18" s="386"/>
      <c r="I18" s="404"/>
    </row>
    <row r="19" spans="1:11" ht="36" customHeight="1" x14ac:dyDescent="0.25">
      <c r="B19" s="405"/>
      <c r="C19" s="427" t="s">
        <v>217</v>
      </c>
      <c r="D19" s="427"/>
      <c r="E19" s="427"/>
      <c r="F19" s="427"/>
      <c r="G19" s="427"/>
      <c r="H19" s="427"/>
      <c r="I19" s="406"/>
    </row>
    <row r="20" spans="1:11" ht="20.25" x14ac:dyDescent="0.25">
      <c r="B20" s="407"/>
      <c r="C20" s="386"/>
      <c r="D20" s="386"/>
      <c r="E20" s="386"/>
      <c r="F20" s="386"/>
      <c r="G20" s="386"/>
      <c r="H20" s="386"/>
      <c r="I20" s="408"/>
    </row>
    <row r="21" spans="1:11" x14ac:dyDescent="0.25">
      <c r="B21" s="405"/>
      <c r="C21" s="386"/>
      <c r="D21" s="386"/>
      <c r="E21" s="386"/>
      <c r="F21" s="386"/>
      <c r="G21" s="386"/>
      <c r="H21" s="386"/>
      <c r="I21" s="406"/>
    </row>
    <row r="22" spans="1:11" s="398" customFormat="1" ht="78" customHeight="1" x14ac:dyDescent="0.25">
      <c r="B22" s="409"/>
      <c r="C22" s="425" t="s">
        <v>219</v>
      </c>
      <c r="D22" s="425"/>
      <c r="E22" s="425"/>
      <c r="F22" s="425"/>
      <c r="G22" s="425"/>
      <c r="H22" s="425"/>
      <c r="I22" s="410"/>
    </row>
    <row r="23" spans="1:11" x14ac:dyDescent="0.25">
      <c r="B23" s="515" t="s">
        <v>233</v>
      </c>
      <c r="C23" s="516"/>
      <c r="D23" s="516"/>
      <c r="E23" s="516"/>
      <c r="F23" s="516"/>
      <c r="G23" s="516"/>
      <c r="H23" s="516"/>
      <c r="I23" s="517"/>
    </row>
    <row r="24" spans="1:11" x14ac:dyDescent="0.25">
      <c r="B24" s="386"/>
      <c r="C24" s="386"/>
      <c r="D24" s="386"/>
      <c r="E24" s="386"/>
      <c r="F24" s="386"/>
      <c r="G24" s="386"/>
      <c r="H24" s="386"/>
      <c r="I24" s="386"/>
    </row>
    <row r="25" spans="1:11" x14ac:dyDescent="0.25">
      <c r="B25" s="386"/>
      <c r="C25" s="386"/>
      <c r="D25" s="386"/>
      <c r="E25" s="386"/>
      <c r="F25" s="386"/>
      <c r="G25" s="386"/>
      <c r="H25" s="386"/>
      <c r="I25" s="386"/>
    </row>
    <row r="26" spans="1:11" ht="39.75" customHeight="1" x14ac:dyDescent="0.25">
      <c r="B26" s="386"/>
      <c r="C26" s="386"/>
      <c r="D26" s="386"/>
      <c r="E26" s="386"/>
      <c r="F26" s="386"/>
      <c r="G26" s="386"/>
      <c r="H26" s="386"/>
      <c r="I26" s="386"/>
    </row>
    <row r="27" spans="1:11" x14ac:dyDescent="0.25">
      <c r="B27" s="386"/>
      <c r="C27" s="386"/>
      <c r="D27" s="386"/>
      <c r="E27" s="386"/>
      <c r="F27" s="386"/>
      <c r="G27" s="386"/>
      <c r="H27" s="386"/>
      <c r="I27" s="386"/>
    </row>
    <row r="28" spans="1:11" x14ac:dyDescent="0.25">
      <c r="B28" s="386"/>
      <c r="C28" s="386"/>
      <c r="D28" s="386"/>
      <c r="E28" s="386"/>
      <c r="F28" s="386"/>
      <c r="G28" s="386"/>
      <c r="H28" s="386"/>
      <c r="I28" s="386"/>
      <c r="J28" s="381"/>
      <c r="K28" s="381"/>
    </row>
    <row r="29" spans="1:11" x14ac:dyDescent="0.25">
      <c r="A29" s="377"/>
      <c r="B29" s="386"/>
      <c r="C29" s="386"/>
      <c r="D29" s="386"/>
      <c r="E29" s="386"/>
      <c r="F29" s="386"/>
      <c r="G29" s="386"/>
      <c r="H29" s="386"/>
      <c r="I29" s="386"/>
    </row>
    <row r="30" spans="1:11" x14ac:dyDescent="0.25">
      <c r="B30" s="386"/>
      <c r="C30" s="386"/>
      <c r="D30" s="386"/>
      <c r="E30" s="386"/>
      <c r="F30" s="386"/>
      <c r="G30" s="386"/>
      <c r="H30" s="386"/>
      <c r="I30" s="386"/>
    </row>
    <row r="31" spans="1:11" ht="25.5" customHeight="1" x14ac:dyDescent="0.25">
      <c r="B31" s="386"/>
      <c r="C31" s="421" t="s">
        <v>212</v>
      </c>
      <c r="D31" s="421"/>
      <c r="E31" s="421"/>
      <c r="F31" s="421"/>
      <c r="G31" s="421"/>
      <c r="H31" s="421"/>
      <c r="I31" s="386"/>
    </row>
    <row r="32" spans="1:11" x14ac:dyDescent="0.25">
      <c r="B32" s="386"/>
      <c r="C32" s="386"/>
      <c r="D32" s="386"/>
      <c r="E32" s="386"/>
      <c r="F32" s="386"/>
      <c r="G32" s="386"/>
      <c r="H32" s="386"/>
      <c r="I32" s="386"/>
    </row>
    <row r="33" spans="2:9" x14ac:dyDescent="0.25">
      <c r="B33" s="386"/>
      <c r="C33" s="386"/>
      <c r="D33" s="386"/>
      <c r="E33" s="386"/>
      <c r="F33" s="386"/>
      <c r="G33" s="386"/>
      <c r="H33" s="386"/>
      <c r="I33" s="386"/>
    </row>
    <row r="35" spans="2:9" x14ac:dyDescent="0.25">
      <c r="B35" s="377"/>
      <c r="I35" s="377"/>
    </row>
  </sheetData>
  <mergeCells count="6">
    <mergeCell ref="C12:H12"/>
    <mergeCell ref="C17:H17"/>
    <mergeCell ref="C19:H19"/>
    <mergeCell ref="C22:H22"/>
    <mergeCell ref="C31:H31"/>
    <mergeCell ref="B23:I23"/>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67"/>
  <sheetViews>
    <sheetView showGridLines="0" topLeftCell="A31" zoomScaleNormal="100" workbookViewId="0">
      <selection sqref="A1:XFD1"/>
    </sheetView>
  </sheetViews>
  <sheetFormatPr defaultColWidth="9" defaultRowHeight="11.25" x14ac:dyDescent="0.2"/>
  <cols>
    <col min="1" max="1" width="7.5703125" style="69" customWidth="1"/>
    <col min="2" max="2" width="6.7109375" style="69" customWidth="1"/>
    <col min="3" max="3" width="24.42578125" style="70" customWidth="1"/>
    <col min="4" max="6" width="9.42578125" style="69" customWidth="1"/>
    <col min="7" max="7" width="10.28515625" style="76" customWidth="1"/>
    <col min="8" max="8" width="13.5703125" style="69" customWidth="1"/>
    <col min="9" max="9" width="1.85546875" style="69" customWidth="1"/>
    <col min="10" max="16384" width="9" style="69"/>
  </cols>
  <sheetData>
    <row r="1" spans="1:8" ht="23.25" customHeight="1" x14ac:dyDescent="0.2">
      <c r="H1" s="71" t="s">
        <v>203</v>
      </c>
    </row>
    <row r="2" spans="1:8" s="74" customFormat="1" ht="12.95" customHeight="1" x14ac:dyDescent="0.2">
      <c r="A2" s="72" t="s">
        <v>181</v>
      </c>
      <c r="B2" s="72"/>
      <c r="C2" s="73"/>
      <c r="D2" s="72"/>
      <c r="E2" s="72"/>
      <c r="F2" s="72"/>
      <c r="G2" s="72"/>
      <c r="H2" s="72"/>
    </row>
    <row r="3" spans="1:8" s="74" customFormat="1" ht="12.95" customHeight="1" x14ac:dyDescent="0.2">
      <c r="A3" s="72" t="s">
        <v>4</v>
      </c>
      <c r="B3" s="72"/>
      <c r="C3" s="73"/>
      <c r="D3" s="72"/>
      <c r="E3" s="72"/>
      <c r="F3" s="72"/>
      <c r="G3" s="72"/>
      <c r="H3" s="72"/>
    </row>
    <row r="4" spans="1:8" s="74" customFormat="1" ht="12.95" customHeight="1" x14ac:dyDescent="0.2">
      <c r="A4" s="72" t="str">
        <f>"Premi lordi contabilizzati "&amp;IF([2]datitrim!J1=0,"nell'anno ","a tutto il "&amp;TRIM([2]datitrim!J1)&amp;" trimestre ")&amp;[2]datitrim!I1</f>
        <v>Premi lordi contabilizzati nell'anno 2014</v>
      </c>
      <c r="B4" s="72"/>
      <c r="C4" s="73"/>
      <c r="D4" s="72"/>
      <c r="E4" s="72"/>
      <c r="F4" s="72"/>
      <c r="G4" s="72"/>
      <c r="H4" s="72"/>
    </row>
    <row r="5" spans="1:8" s="74" customFormat="1" ht="12.95" customHeight="1" x14ac:dyDescent="0.2">
      <c r="A5" s="69"/>
      <c r="G5" s="215"/>
      <c r="H5" s="75" t="s">
        <v>5</v>
      </c>
    </row>
    <row r="6" spans="1:8" ht="12.95" customHeight="1" x14ac:dyDescent="0.2">
      <c r="A6" s="434" t="s">
        <v>46</v>
      </c>
      <c r="B6" s="435"/>
      <c r="C6" s="436"/>
      <c r="D6" s="77" t="s">
        <v>129</v>
      </c>
      <c r="E6" s="80"/>
      <c r="F6" s="80"/>
      <c r="G6" s="216"/>
      <c r="H6" s="121"/>
    </row>
    <row r="7" spans="1:8" ht="12.95" customHeight="1" x14ac:dyDescent="0.2">
      <c r="A7" s="437"/>
      <c r="B7" s="438"/>
      <c r="C7" s="439"/>
      <c r="D7" s="432" t="s">
        <v>130</v>
      </c>
      <c r="E7" s="432" t="s">
        <v>53</v>
      </c>
      <c r="F7" s="432" t="s">
        <v>54</v>
      </c>
      <c r="G7" s="428" t="s">
        <v>55</v>
      </c>
      <c r="H7" s="82" t="s">
        <v>131</v>
      </c>
    </row>
    <row r="8" spans="1:8" ht="12.95" customHeight="1" x14ac:dyDescent="0.2">
      <c r="A8" s="440"/>
      <c r="B8" s="441"/>
      <c r="C8" s="442"/>
      <c r="D8" s="433"/>
      <c r="E8" s="433"/>
      <c r="F8" s="433"/>
      <c r="G8" s="429"/>
      <c r="H8" s="217" t="s">
        <v>132</v>
      </c>
    </row>
    <row r="9" spans="1:8" ht="12.95" customHeight="1" x14ac:dyDescent="0.2">
      <c r="A9" s="124" t="s">
        <v>59</v>
      </c>
      <c r="B9" s="125" t="s">
        <v>60</v>
      </c>
      <c r="C9" s="126"/>
      <c r="D9" s="88"/>
      <c r="E9" s="88"/>
      <c r="F9" s="88"/>
      <c r="G9" s="89"/>
      <c r="H9" s="88"/>
    </row>
    <row r="10" spans="1:8" ht="12" customHeight="1" x14ac:dyDescent="0.2">
      <c r="A10" s="90"/>
      <c r="B10" s="87" t="s">
        <v>133</v>
      </c>
      <c r="C10" s="129"/>
      <c r="D10" s="91">
        <f>[2]datitrim!C67</f>
        <v>44</v>
      </c>
      <c r="E10" s="91">
        <f>[2]datitrim!D67</f>
        <v>0</v>
      </c>
      <c r="F10" s="91">
        <f>[2]datitrim!E67</f>
        <v>0</v>
      </c>
      <c r="G10" s="92">
        <f>[2]datitrim!F67</f>
        <v>44</v>
      </c>
      <c r="H10" s="91">
        <f>[2]datitrim!G67</f>
        <v>0</v>
      </c>
    </row>
    <row r="11" spans="1:8" ht="12" customHeight="1" x14ac:dyDescent="0.2">
      <c r="A11" s="90"/>
      <c r="B11" s="70" t="s">
        <v>61</v>
      </c>
      <c r="C11" s="132"/>
      <c r="D11" s="91">
        <f>[2]datitrim!C68</f>
        <v>4614506</v>
      </c>
      <c r="E11" s="91">
        <f>[2]datitrim!D68</f>
        <v>66891054</v>
      </c>
      <c r="F11" s="91">
        <f>[2]datitrim!E68</f>
        <v>7581214</v>
      </c>
      <c r="G11" s="92">
        <f>[2]datitrim!F68</f>
        <v>79086774</v>
      </c>
      <c r="H11" s="91">
        <f>[2]datitrim!G68</f>
        <v>3363945</v>
      </c>
    </row>
    <row r="12" spans="1:8" ht="12" customHeight="1" x14ac:dyDescent="0.2">
      <c r="A12" s="90"/>
      <c r="B12" s="93" t="s">
        <v>62</v>
      </c>
      <c r="C12" s="132"/>
      <c r="D12" s="91">
        <f>[2]datitrim!C69</f>
        <v>47863</v>
      </c>
      <c r="E12" s="91">
        <f>[2]datitrim!D69</f>
        <v>124366</v>
      </c>
      <c r="F12" s="91">
        <f>[2]datitrim!E69</f>
        <v>58561</v>
      </c>
      <c r="G12" s="92">
        <f>[2]datitrim!F69</f>
        <v>230790</v>
      </c>
      <c r="H12" s="91">
        <f>[2]datitrim!G69</f>
        <v>23097</v>
      </c>
    </row>
    <row r="13" spans="1:8" ht="12" customHeight="1" x14ac:dyDescent="0.2">
      <c r="A13" s="90"/>
      <c r="B13" s="93" t="s">
        <v>134</v>
      </c>
      <c r="C13" s="132"/>
      <c r="D13" s="91">
        <f>[2]datitrim!C98</f>
        <v>11854</v>
      </c>
      <c r="E13" s="91">
        <f>[2]datitrim!D98</f>
        <v>0</v>
      </c>
      <c r="F13" s="91">
        <f>[2]datitrim!E98</f>
        <v>2572831</v>
      </c>
      <c r="G13" s="92">
        <f>[2]datitrim!F98</f>
        <v>2584685</v>
      </c>
      <c r="H13" s="91">
        <f>[2]datitrim!G98</f>
        <v>605516</v>
      </c>
    </row>
    <row r="14" spans="1:8" ht="12" customHeight="1" x14ac:dyDescent="0.2">
      <c r="A14" s="90"/>
      <c r="B14" s="70" t="s">
        <v>64</v>
      </c>
      <c r="C14" s="132"/>
      <c r="D14" s="91">
        <f>[2]datitrim!C70</f>
        <v>482526</v>
      </c>
      <c r="E14" s="91">
        <f>[2]datitrim!D70</f>
        <v>162681</v>
      </c>
      <c r="F14" s="91">
        <f>[2]datitrim!E70</f>
        <v>5698</v>
      </c>
      <c r="G14" s="92">
        <f>[2]datitrim!F70</f>
        <v>650905</v>
      </c>
      <c r="H14" s="91">
        <f>[2]datitrim!G70</f>
        <v>99536</v>
      </c>
    </row>
    <row r="15" spans="1:8" ht="12" customHeight="1" x14ac:dyDescent="0.2">
      <c r="A15" s="90"/>
      <c r="B15" s="70" t="s">
        <v>65</v>
      </c>
      <c r="C15" s="132"/>
      <c r="D15" s="91">
        <f>[2]datitrim!C71</f>
        <v>6017</v>
      </c>
      <c r="E15" s="91">
        <f>[2]datitrim!D71</f>
        <v>4392</v>
      </c>
      <c r="F15" s="91">
        <f>[2]datitrim!E71</f>
        <v>6692</v>
      </c>
      <c r="G15" s="92">
        <f>[2]datitrim!F71</f>
        <v>17101</v>
      </c>
      <c r="H15" s="91">
        <f>[2]datitrim!G71</f>
        <v>803</v>
      </c>
    </row>
    <row r="16" spans="1:8" ht="12" customHeight="1" x14ac:dyDescent="0.2">
      <c r="A16" s="90"/>
      <c r="B16" s="70" t="s">
        <v>66</v>
      </c>
      <c r="C16" s="132"/>
      <c r="D16" s="91">
        <f>D10+D11+D14+D15</f>
        <v>5103093</v>
      </c>
      <c r="E16" s="91">
        <f>E10+E11+E14+E15</f>
        <v>67058127</v>
      </c>
      <c r="F16" s="91">
        <f>F10+F11+F14+F15</f>
        <v>7593604</v>
      </c>
      <c r="G16" s="92">
        <f>D16+E16+F16</f>
        <v>79754824</v>
      </c>
      <c r="H16" s="91">
        <f>H10+H11+H14+H15</f>
        <v>3464284</v>
      </c>
    </row>
    <row r="17" spans="1:8" ht="14.1" customHeight="1" x14ac:dyDescent="0.2">
      <c r="A17" s="86"/>
      <c r="B17" s="87" t="s">
        <v>69</v>
      </c>
      <c r="C17" s="129"/>
      <c r="D17" s="91"/>
      <c r="E17" s="91"/>
      <c r="F17" s="95"/>
      <c r="G17" s="218"/>
      <c r="H17" s="91"/>
    </row>
    <row r="18" spans="1:8" ht="12.95" customHeight="1" x14ac:dyDescent="0.2">
      <c r="A18" s="90"/>
      <c r="B18" s="70" t="s">
        <v>70</v>
      </c>
      <c r="C18" s="132"/>
      <c r="D18" s="91">
        <f>[2]datitrim!C73</f>
        <v>19475</v>
      </c>
      <c r="E18" s="91">
        <f>[2]datitrim!D73</f>
        <v>28345</v>
      </c>
      <c r="F18" s="95">
        <f>[2]datitrim!E73</f>
        <v>7113</v>
      </c>
      <c r="G18" s="92">
        <f>[2]datitrim!F73</f>
        <v>54933</v>
      </c>
      <c r="H18" s="91">
        <f>[2]datitrim!G73</f>
        <v>5114</v>
      </c>
    </row>
    <row r="19" spans="1:8" ht="12.95" customHeight="1" x14ac:dyDescent="0.2">
      <c r="A19" s="90"/>
      <c r="B19" s="70" t="s">
        <v>71</v>
      </c>
      <c r="C19" s="132"/>
      <c r="D19" s="91">
        <f>[2]datitrim!C74</f>
        <v>188725</v>
      </c>
      <c r="E19" s="91">
        <f>[2]datitrim!D74</f>
        <v>1214702</v>
      </c>
      <c r="F19" s="95">
        <f>[2]datitrim!E74</f>
        <v>138123</v>
      </c>
      <c r="G19" s="92">
        <f>[2]datitrim!F74</f>
        <v>1541550</v>
      </c>
      <c r="H19" s="91">
        <f>[2]datitrim!G74</f>
        <v>91035</v>
      </c>
    </row>
    <row r="20" spans="1:8" ht="12.95" customHeight="1" x14ac:dyDescent="0.2">
      <c r="A20" s="90"/>
      <c r="B20" s="70" t="s">
        <v>72</v>
      </c>
      <c r="C20" s="132"/>
      <c r="D20" s="91">
        <f>[2]datitrim!C75</f>
        <v>735671</v>
      </c>
      <c r="E20" s="91">
        <f>[2]datitrim!D75</f>
        <v>1315740</v>
      </c>
      <c r="F20" s="95">
        <f>[2]datitrim!E75</f>
        <v>106348</v>
      </c>
      <c r="G20" s="92">
        <f>[2]datitrim!F75</f>
        <v>2157759</v>
      </c>
      <c r="H20" s="91">
        <f>[2]datitrim!G75</f>
        <v>459289</v>
      </c>
    </row>
    <row r="21" spans="1:8" ht="12" customHeight="1" x14ac:dyDescent="0.2">
      <c r="A21" s="86"/>
      <c r="B21" s="70" t="s">
        <v>73</v>
      </c>
      <c r="C21" s="132"/>
      <c r="D21" s="91">
        <f>D18+D19+D20</f>
        <v>943871</v>
      </c>
      <c r="E21" s="91">
        <f>E18+E19+E20</f>
        <v>2558787</v>
      </c>
      <c r="F21" s="91">
        <f>F18+F19+F20</f>
        <v>251584</v>
      </c>
      <c r="G21" s="92">
        <f>D21+E21+F21</f>
        <v>3754242</v>
      </c>
      <c r="H21" s="91">
        <f>H18+H19+H20</f>
        <v>555438</v>
      </c>
    </row>
    <row r="22" spans="1:8" s="76" customFormat="1" ht="12.95" customHeight="1" x14ac:dyDescent="0.2">
      <c r="A22" s="134"/>
      <c r="B22" s="135"/>
      <c r="C22" s="136" t="s">
        <v>74</v>
      </c>
      <c r="D22" s="99">
        <f>D16+D21</f>
        <v>6046964</v>
      </c>
      <c r="E22" s="99">
        <f>E16+E21</f>
        <v>69616914</v>
      </c>
      <c r="F22" s="99">
        <f>F16+F21</f>
        <v>7845188</v>
      </c>
      <c r="G22" s="99">
        <f>G16+G21</f>
        <v>83509066</v>
      </c>
      <c r="H22" s="99">
        <f>H16+H21</f>
        <v>4019722</v>
      </c>
    </row>
    <row r="23" spans="1:8" ht="14.1" customHeight="1" x14ac:dyDescent="0.2">
      <c r="A23" s="234"/>
      <c r="B23" s="102"/>
      <c r="C23" s="103" t="str">
        <f>"Variazione %   "&amp;[2]datitrim!$I$1&amp;" / "&amp;[2]datitrim!$I$1-1</f>
        <v>Variazione %   2014 / 2013</v>
      </c>
      <c r="D23" s="104">
        <f>[2]datitrim!K77</f>
        <v>0.64</v>
      </c>
      <c r="E23" s="104">
        <f>[2]datitrim!L77</f>
        <v>31.31</v>
      </c>
      <c r="F23" s="104">
        <f>[2]datitrim!M77</f>
        <v>17.48</v>
      </c>
      <c r="G23" s="105">
        <f>[2]datitrim!N77</f>
        <v>27.1</v>
      </c>
      <c r="H23" s="104">
        <f>[2]datitrim!O77</f>
        <v>32.35</v>
      </c>
    </row>
    <row r="24" spans="1:8" ht="14.1" customHeight="1" x14ac:dyDescent="0.2">
      <c r="A24" s="430" t="str">
        <f>"Variazione %   "&amp;[2]datitrim!$I$1&amp;" / "&amp;[2]datitrim!$I$1-1&amp;" su basi omogenee *"</f>
        <v>Variazione %   2014 / 2013 su basi omogenee *</v>
      </c>
      <c r="B24" s="431"/>
      <c r="C24" s="431"/>
      <c r="D24" s="104">
        <f>[2]omogenei!K77</f>
        <v>0.64</v>
      </c>
      <c r="E24" s="104">
        <f>[2]omogenei!L77</f>
        <v>31.27</v>
      </c>
      <c r="F24" s="104">
        <f>[2]omogenei!M77</f>
        <v>17.48</v>
      </c>
      <c r="G24" s="105">
        <f>[2]omogenei!N77</f>
        <v>27.07</v>
      </c>
      <c r="H24" s="104">
        <f>[2]omogenei!O77</f>
        <v>32.35</v>
      </c>
    </row>
    <row r="25" spans="1:8" s="76" customFormat="1" ht="14.1" customHeight="1" x14ac:dyDescent="0.2">
      <c r="A25" s="219"/>
      <c r="B25" s="118"/>
      <c r="C25" s="220" t="s">
        <v>135</v>
      </c>
      <c r="D25" s="111">
        <f>[2]datitrim!C78</f>
        <v>0</v>
      </c>
      <c r="E25" s="111">
        <f>[2]datitrim!D78</f>
        <v>0</v>
      </c>
      <c r="F25" s="119">
        <f>[2]datitrim!E78</f>
        <v>0</v>
      </c>
      <c r="G25" s="111">
        <f>[2]datitrim!F78</f>
        <v>0</v>
      </c>
      <c r="H25" s="111">
        <f>[2]datitrim!G78</f>
        <v>0</v>
      </c>
    </row>
    <row r="26" spans="1:8" ht="12.95" customHeight="1" x14ac:dyDescent="0.2">
      <c r="A26" s="124" t="s">
        <v>76</v>
      </c>
      <c r="B26" s="125" t="s">
        <v>60</v>
      </c>
      <c r="C26" s="126"/>
      <c r="D26" s="114"/>
      <c r="E26" s="114"/>
      <c r="F26" s="114"/>
      <c r="G26" s="116"/>
      <c r="H26" s="114"/>
    </row>
    <row r="27" spans="1:8" ht="12" customHeight="1" x14ac:dyDescent="0.2">
      <c r="A27" s="86"/>
      <c r="B27" s="70" t="s">
        <v>77</v>
      </c>
      <c r="C27" s="132"/>
      <c r="D27" s="91">
        <f>[2]datitrim!C79</f>
        <v>132490</v>
      </c>
      <c r="E27" s="91">
        <f>[2]datitrim!D79</f>
        <v>11525839</v>
      </c>
      <c r="F27" s="91">
        <f>[2]datitrim!E79</f>
        <v>2442879</v>
      </c>
      <c r="G27" s="92">
        <f>[2]datitrim!F79</f>
        <v>14101208</v>
      </c>
      <c r="H27" s="91">
        <f>[2]datitrim!G79</f>
        <v>741375</v>
      </c>
    </row>
    <row r="28" spans="1:8" ht="12" customHeight="1" x14ac:dyDescent="0.2">
      <c r="A28" s="86"/>
      <c r="B28" s="93" t="s">
        <v>134</v>
      </c>
      <c r="C28" s="132"/>
      <c r="D28" s="91">
        <f>[2]datitrim!C99</f>
        <v>0</v>
      </c>
      <c r="E28" s="91">
        <f>[2]datitrim!D99</f>
        <v>0</v>
      </c>
      <c r="F28" s="91">
        <f>[2]datitrim!E99</f>
        <v>564680</v>
      </c>
      <c r="G28" s="92">
        <f>[2]datitrim!F99</f>
        <v>564680</v>
      </c>
      <c r="H28" s="91">
        <f>[2]datitrim!G99</f>
        <v>63256</v>
      </c>
    </row>
    <row r="29" spans="1:8" ht="12" customHeight="1" x14ac:dyDescent="0.2">
      <c r="A29" s="86"/>
      <c r="B29" s="70" t="s">
        <v>79</v>
      </c>
      <c r="C29" s="132"/>
      <c r="D29" s="91">
        <f>[2]datitrim!C80</f>
        <v>24168</v>
      </c>
      <c r="E29" s="91">
        <f>[2]datitrim!D80</f>
        <v>10816641</v>
      </c>
      <c r="F29" s="91">
        <f>[2]datitrim!E80</f>
        <v>459994</v>
      </c>
      <c r="G29" s="92">
        <f>[2]datitrim!F80</f>
        <v>11300803</v>
      </c>
      <c r="H29" s="91">
        <f>[2]datitrim!G80</f>
        <v>93301</v>
      </c>
    </row>
    <row r="30" spans="1:8" ht="12" customHeight="1" x14ac:dyDescent="0.2">
      <c r="A30" s="86"/>
      <c r="B30" s="93" t="s">
        <v>134</v>
      </c>
      <c r="C30" s="132"/>
      <c r="D30" s="91">
        <f>[2]datitrim!C100</f>
        <v>0</v>
      </c>
      <c r="E30" s="91">
        <f>[2]datitrim!D100</f>
        <v>0</v>
      </c>
      <c r="F30" s="91">
        <f>[2]datitrim!E100</f>
        <v>311066</v>
      </c>
      <c r="G30" s="92">
        <f>[2]datitrim!F100</f>
        <v>311066</v>
      </c>
      <c r="H30" s="91">
        <f>[2]datitrim!G100</f>
        <v>48089</v>
      </c>
    </row>
    <row r="31" spans="1:8" ht="12" customHeight="1" x14ac:dyDescent="0.2">
      <c r="A31" s="86"/>
      <c r="B31" s="70" t="s">
        <v>80</v>
      </c>
      <c r="C31" s="132"/>
      <c r="D31" s="91">
        <f>[2]datitrim!C81</f>
        <v>0</v>
      </c>
      <c r="E31" s="91">
        <f>[2]datitrim!D81</f>
        <v>4003</v>
      </c>
      <c r="F31" s="91">
        <f>[2]datitrim!E81</f>
        <v>0</v>
      </c>
      <c r="G31" s="92">
        <f>[2]datitrim!F81</f>
        <v>4003</v>
      </c>
      <c r="H31" s="91">
        <f>[2]datitrim!G81</f>
        <v>0</v>
      </c>
    </row>
    <row r="32" spans="1:8" ht="12" customHeight="1" x14ac:dyDescent="0.2">
      <c r="A32" s="86"/>
      <c r="B32" s="70" t="s">
        <v>81</v>
      </c>
      <c r="C32" s="132"/>
      <c r="D32" s="91">
        <f>[2]datitrim!C82</f>
        <v>0</v>
      </c>
      <c r="E32" s="91">
        <f>[2]datitrim!D82</f>
        <v>19933</v>
      </c>
      <c r="F32" s="95">
        <f>[2]datitrim!E82</f>
        <v>0</v>
      </c>
      <c r="G32" s="92">
        <f>[2]datitrim!F82</f>
        <v>19933</v>
      </c>
      <c r="H32" s="91">
        <f>[2]datitrim!G82</f>
        <v>0</v>
      </c>
    </row>
    <row r="33" spans="1:8" ht="12" customHeight="1" x14ac:dyDescent="0.2">
      <c r="A33" s="86"/>
      <c r="B33" s="70" t="s">
        <v>66</v>
      </c>
      <c r="C33" s="132"/>
      <c r="D33" s="91">
        <f>D27+D29+D31+D32</f>
        <v>156658</v>
      </c>
      <c r="E33" s="91">
        <f>E27+E29+E31+E32</f>
        <v>22366416</v>
      </c>
      <c r="F33" s="91">
        <f>F27+F29+F31+F32</f>
        <v>2902873</v>
      </c>
      <c r="G33" s="92">
        <f>D33+E33+F33</f>
        <v>25425947</v>
      </c>
      <c r="H33" s="91">
        <f>H27+H29+H31+H32</f>
        <v>834676</v>
      </c>
    </row>
    <row r="34" spans="1:8" ht="14.1" customHeight="1" x14ac:dyDescent="0.2">
      <c r="A34" s="86"/>
      <c r="B34" s="87" t="s">
        <v>69</v>
      </c>
      <c r="C34" s="129"/>
      <c r="D34" s="91">
        <f>[2]datitrim!C84</f>
        <v>0</v>
      </c>
      <c r="E34" s="91">
        <f>[2]datitrim!D84</f>
        <v>8508</v>
      </c>
      <c r="F34" s="95">
        <f>[2]datitrim!E84</f>
        <v>2702</v>
      </c>
      <c r="G34" s="92">
        <f>[2]datitrim!F84</f>
        <v>11210</v>
      </c>
      <c r="H34" s="91">
        <f>[2]datitrim!G84</f>
        <v>1935</v>
      </c>
    </row>
    <row r="35" spans="1:8" s="76" customFormat="1" ht="12.95" customHeight="1" x14ac:dyDescent="0.2">
      <c r="A35" s="134"/>
      <c r="B35" s="135"/>
      <c r="C35" s="136" t="s">
        <v>82</v>
      </c>
      <c r="D35" s="99">
        <f>D33+D34</f>
        <v>156658</v>
      </c>
      <c r="E35" s="99">
        <f>E33+E34</f>
        <v>22374924</v>
      </c>
      <c r="F35" s="99">
        <f>F33+F34</f>
        <v>2905575</v>
      </c>
      <c r="G35" s="99">
        <f>G33+G34</f>
        <v>25437157</v>
      </c>
      <c r="H35" s="99">
        <f>H33+H34</f>
        <v>836611</v>
      </c>
    </row>
    <row r="36" spans="1:8" ht="14.1" customHeight="1" x14ac:dyDescent="0.2">
      <c r="A36" s="234"/>
      <c r="B36" s="102"/>
      <c r="C36" s="103" t="str">
        <f>"Variazione %   "&amp;[2]datitrim!$I$1&amp;" / "&amp;[2]datitrim!$I$1-1</f>
        <v>Variazione %   2014 / 2013</v>
      </c>
      <c r="D36" s="104">
        <f>[2]datitrim!K85</f>
        <v>-15.84</v>
      </c>
      <c r="E36" s="104">
        <f>[2]datitrim!L85</f>
        <v>44.91</v>
      </c>
      <c r="F36" s="104">
        <f>[2]datitrim!M85</f>
        <v>2.62</v>
      </c>
      <c r="G36" s="105">
        <f>[2]datitrim!N85</f>
        <v>37.81</v>
      </c>
      <c r="H36" s="104">
        <f>[2]datitrim!O85</f>
        <v>17.55</v>
      </c>
    </row>
    <row r="37" spans="1:8" ht="14.1" customHeight="1" x14ac:dyDescent="0.2">
      <c r="A37" s="430" t="str">
        <f>"Variazione %   "&amp;[2]datitrim!$I$1&amp;" / "&amp;[2]datitrim!$I$1-1&amp;" su basi omogenee *"</f>
        <v>Variazione %   2014 / 2013 su basi omogenee *</v>
      </c>
      <c r="B37" s="431"/>
      <c r="C37" s="431"/>
      <c r="D37" s="104">
        <f>[2]omogenei!K85</f>
        <v>-15.84</v>
      </c>
      <c r="E37" s="104">
        <f>[2]omogenei!L85</f>
        <v>48.37</v>
      </c>
      <c r="F37" s="104">
        <f>[2]omogenei!M85</f>
        <v>2.62</v>
      </c>
      <c r="G37" s="105">
        <f>[2]omogenei!N85</f>
        <v>40.549999999999997</v>
      </c>
      <c r="H37" s="104">
        <f>[2]omogenei!O85</f>
        <v>17.55</v>
      </c>
    </row>
    <row r="38" spans="1:8" s="76" customFormat="1" ht="14.1" customHeight="1" x14ac:dyDescent="0.2">
      <c r="A38" s="221"/>
      <c r="B38" s="222"/>
      <c r="C38" s="223" t="s">
        <v>83</v>
      </c>
      <c r="D38" s="111">
        <f>[2]datitrim!C86</f>
        <v>39969</v>
      </c>
      <c r="E38" s="111">
        <f>[2]datitrim!D86</f>
        <v>6862</v>
      </c>
      <c r="F38" s="119">
        <f>[2]datitrim!E86</f>
        <v>21737</v>
      </c>
      <c r="G38" s="111">
        <f>[2]datitrim!F86</f>
        <v>68568</v>
      </c>
      <c r="H38" s="111">
        <f>[2]datitrim!G86</f>
        <v>12636</v>
      </c>
    </row>
    <row r="39" spans="1:8" ht="14.1" customHeight="1" x14ac:dyDescent="0.2">
      <c r="A39" s="234"/>
      <c r="B39" s="120"/>
      <c r="C39" s="103" t="str">
        <f>"Variazione %   "&amp;[2]datitrim!$I$1&amp;" / "&amp;[2]datitrim!$I$1-1</f>
        <v>Variazione %   2014 / 2013</v>
      </c>
      <c r="D39" s="104">
        <f>[2]datitrim!K86</f>
        <v>18.07</v>
      </c>
      <c r="E39" s="104">
        <f>[2]datitrim!L86</f>
        <v>65.23</v>
      </c>
      <c r="F39" s="104">
        <f>[2]datitrim!M86</f>
        <v>47.57</v>
      </c>
      <c r="G39" s="105">
        <f>[2]datitrim!N86</f>
        <v>30.03</v>
      </c>
      <c r="H39" s="104">
        <f>[2]datitrim!O86</f>
        <v>-7.71</v>
      </c>
    </row>
    <row r="40" spans="1:8" ht="14.1" customHeight="1" x14ac:dyDescent="0.2">
      <c r="A40" s="430" t="str">
        <f>"Variazione %   "&amp;[2]datitrim!$I$1&amp;" / "&amp;[2]datitrim!$I$1-1&amp;" su basi omogenee *"</f>
        <v>Variazione %   2014 / 2013 su basi omogenee *</v>
      </c>
      <c r="B40" s="431"/>
      <c r="C40" s="431"/>
      <c r="D40" s="104">
        <f>[2]omogenei!K86</f>
        <v>18.07</v>
      </c>
      <c r="E40" s="104">
        <f>[2]omogenei!L86</f>
        <v>65.23</v>
      </c>
      <c r="F40" s="104">
        <f>[2]omogenei!M86</f>
        <v>47.57</v>
      </c>
      <c r="G40" s="105">
        <f>[2]omogenei!N86</f>
        <v>30.03</v>
      </c>
      <c r="H40" s="104">
        <f>[2]omogenei!O86</f>
        <v>-7.71</v>
      </c>
    </row>
    <row r="41" spans="1:8" s="74" customFormat="1" ht="14.1" customHeight="1" x14ac:dyDescent="0.2">
      <c r="A41" s="124" t="s">
        <v>85</v>
      </c>
      <c r="B41" s="125" t="s">
        <v>86</v>
      </c>
      <c r="C41" s="126"/>
      <c r="D41" s="127">
        <f>[2]datitrim!C87</f>
        <v>4749</v>
      </c>
      <c r="E41" s="127">
        <f>[2]datitrim!D87</f>
        <v>3000828</v>
      </c>
      <c r="F41" s="127">
        <f>[2]datitrim!E87</f>
        <v>305217</v>
      </c>
      <c r="G41" s="116">
        <f>[2]datitrim!F87</f>
        <v>3310794</v>
      </c>
      <c r="H41" s="127">
        <f>[2]datitrim!G87</f>
        <v>88215</v>
      </c>
    </row>
    <row r="42" spans="1:8" s="71" customFormat="1" ht="12" customHeight="1" x14ac:dyDescent="0.2">
      <c r="A42" s="86"/>
      <c r="B42" s="93" t="s">
        <v>136</v>
      </c>
      <c r="C42" s="129"/>
      <c r="D42" s="224">
        <f>[2]datitrim!C88</f>
        <v>0</v>
      </c>
      <c r="E42" s="224">
        <f>[2]datitrim!D88</f>
        <v>634</v>
      </c>
      <c r="F42" s="224">
        <f>[2]datitrim!E88</f>
        <v>165</v>
      </c>
      <c r="G42" s="92">
        <f>[2]datitrim!F88</f>
        <v>799</v>
      </c>
      <c r="H42" s="224">
        <f>[2]datitrim!G88</f>
        <v>0</v>
      </c>
    </row>
    <row r="43" spans="1:8" ht="12" customHeight="1" x14ac:dyDescent="0.2">
      <c r="A43" s="86"/>
      <c r="B43" s="131" t="s">
        <v>88</v>
      </c>
      <c r="C43" s="132"/>
      <c r="D43" s="91">
        <f>[2]datitrim!C89</f>
        <v>0</v>
      </c>
      <c r="E43" s="91">
        <f>[2]datitrim!D89</f>
        <v>634</v>
      </c>
      <c r="F43" s="91">
        <f>[2]datitrim!E89</f>
        <v>165</v>
      </c>
      <c r="G43" s="92">
        <f>[2]datitrim!F89</f>
        <v>799</v>
      </c>
      <c r="H43" s="91">
        <f>[2]datitrim!G89</f>
        <v>0</v>
      </c>
    </row>
    <row r="44" spans="1:8" ht="12" customHeight="1" x14ac:dyDescent="0.2">
      <c r="A44" s="86"/>
      <c r="B44" s="131" t="s">
        <v>89</v>
      </c>
      <c r="C44" s="132"/>
      <c r="D44" s="91">
        <f>[2]datitrim!C90</f>
        <v>0</v>
      </c>
      <c r="E44" s="91">
        <f>[2]datitrim!D90</f>
        <v>0</v>
      </c>
      <c r="F44" s="91">
        <f>[2]datitrim!E90</f>
        <v>0</v>
      </c>
      <c r="G44" s="92">
        <f>[2]datitrim!F90</f>
        <v>0</v>
      </c>
      <c r="H44" s="91">
        <f>[2]datitrim!G90</f>
        <v>0</v>
      </c>
    </row>
    <row r="45" spans="1:8" ht="12" customHeight="1" x14ac:dyDescent="0.2">
      <c r="A45" s="86"/>
      <c r="B45" s="131" t="s">
        <v>90</v>
      </c>
      <c r="C45" s="132"/>
      <c r="D45" s="91">
        <f>[2]datitrim!C91</f>
        <v>0</v>
      </c>
      <c r="E45" s="91">
        <f>[2]datitrim!D91</f>
        <v>0</v>
      </c>
      <c r="F45" s="91">
        <f>[2]datitrim!E91</f>
        <v>0</v>
      </c>
      <c r="G45" s="92">
        <f>[2]datitrim!F91</f>
        <v>0</v>
      </c>
      <c r="H45" s="91">
        <f>[2]datitrim!G91</f>
        <v>0</v>
      </c>
    </row>
    <row r="46" spans="1:8" ht="12" customHeight="1" x14ac:dyDescent="0.2">
      <c r="A46" s="86"/>
      <c r="B46" s="131" t="s">
        <v>91</v>
      </c>
      <c r="C46" s="132"/>
      <c r="D46" s="91">
        <f>[2]datitrim!C92</f>
        <v>0</v>
      </c>
      <c r="E46" s="91">
        <f>[2]datitrim!D92</f>
        <v>0</v>
      </c>
      <c r="F46" s="91">
        <f>[2]datitrim!E92</f>
        <v>0</v>
      </c>
      <c r="G46" s="92">
        <f>[2]datitrim!F92</f>
        <v>0</v>
      </c>
      <c r="H46" s="91">
        <f>[2]datitrim!G92</f>
        <v>0</v>
      </c>
    </row>
    <row r="47" spans="1:8" ht="14.1" customHeight="1" x14ac:dyDescent="0.2">
      <c r="A47" s="86"/>
      <c r="B47" s="87" t="s">
        <v>92</v>
      </c>
      <c r="C47" s="132"/>
      <c r="D47" s="91">
        <f>[2]datitrim!C93</f>
        <v>47307</v>
      </c>
      <c r="E47" s="91">
        <f>[2]datitrim!D93</f>
        <v>1177860</v>
      </c>
      <c r="F47" s="95">
        <f>[2]datitrim!E93</f>
        <v>86492</v>
      </c>
      <c r="G47" s="92">
        <f>[2]datitrim!F93</f>
        <v>1311659</v>
      </c>
      <c r="H47" s="91">
        <f>[2]datitrim!G93</f>
        <v>22913</v>
      </c>
    </row>
    <row r="48" spans="1:8" ht="12" customHeight="1" x14ac:dyDescent="0.2">
      <c r="A48" s="86"/>
      <c r="B48" s="93" t="s">
        <v>93</v>
      </c>
      <c r="C48" s="132"/>
      <c r="D48" s="91">
        <f>[2]datitrim!C94</f>
        <v>1171</v>
      </c>
      <c r="E48" s="91">
        <f>[2]datitrim!D94</f>
        <v>111350</v>
      </c>
      <c r="F48" s="95">
        <f>[2]datitrim!E94</f>
        <v>8693</v>
      </c>
      <c r="G48" s="92">
        <f>[2]datitrim!F94</f>
        <v>121214</v>
      </c>
      <c r="H48" s="91">
        <f>[2]datitrim!G94</f>
        <v>1470</v>
      </c>
    </row>
    <row r="49" spans="1:8" s="76" customFormat="1" ht="12.95" customHeight="1" x14ac:dyDescent="0.2">
      <c r="A49" s="134"/>
      <c r="B49" s="135"/>
      <c r="C49" s="136" t="s">
        <v>94</v>
      </c>
      <c r="D49" s="99">
        <f>D41+D47</f>
        <v>52056</v>
      </c>
      <c r="E49" s="99">
        <f>E41+E47</f>
        <v>4178688</v>
      </c>
      <c r="F49" s="99">
        <f>F41+F47</f>
        <v>391709</v>
      </c>
      <c r="G49" s="99">
        <f>G41+G47</f>
        <v>4622453</v>
      </c>
      <c r="H49" s="99">
        <f>H41+H47</f>
        <v>111128</v>
      </c>
    </row>
    <row r="50" spans="1:8" ht="14.1" customHeight="1" x14ac:dyDescent="0.2">
      <c r="A50" s="234"/>
      <c r="B50" s="102"/>
      <c r="C50" s="103" t="str">
        <f>"Variazione %   "&amp;[2]datitrim!$I$1&amp;" / "&amp;[2]datitrim!$I$1-1</f>
        <v>Variazione %   2014 / 2013</v>
      </c>
      <c r="D50" s="104">
        <f>[2]datitrim!K95</f>
        <v>14.57</v>
      </c>
      <c r="E50" s="104">
        <f>[2]datitrim!L95</f>
        <v>43.25</v>
      </c>
      <c r="F50" s="104">
        <f>[2]datitrim!M95</f>
        <v>22.52</v>
      </c>
      <c r="G50" s="105">
        <f>[2]datitrim!N95</f>
        <v>40.83</v>
      </c>
      <c r="H50" s="104">
        <f>[2]datitrim!O95</f>
        <v>139.28</v>
      </c>
    </row>
    <row r="51" spans="1:8" ht="14.1" customHeight="1" x14ac:dyDescent="0.2">
      <c r="A51" s="430" t="str">
        <f>"Variazione %   "&amp;[2]datitrim!$I$1&amp;" / "&amp;[2]datitrim!$I$1-1&amp;" su basi omogenee *"</f>
        <v>Variazione %   2014 / 2013 su basi omogenee *</v>
      </c>
      <c r="B51" s="431"/>
      <c r="C51" s="431"/>
      <c r="D51" s="104">
        <f>[2]omogenei!K95</f>
        <v>14.57</v>
      </c>
      <c r="E51" s="104">
        <f>[2]omogenei!L95</f>
        <v>43.25</v>
      </c>
      <c r="F51" s="104">
        <f>[2]omogenei!M95</f>
        <v>22.52</v>
      </c>
      <c r="G51" s="105">
        <f>[2]omogenei!N95</f>
        <v>40.83</v>
      </c>
      <c r="H51" s="104">
        <f>[2]omogenei!O95</f>
        <v>139.28</v>
      </c>
    </row>
    <row r="52" spans="1:8" s="76" customFormat="1" ht="14.1" customHeight="1" x14ac:dyDescent="0.2">
      <c r="A52" s="117"/>
      <c r="B52" s="225"/>
      <c r="C52" s="225" t="s">
        <v>95</v>
      </c>
      <c r="D52" s="111">
        <f>[2]datitrim!C103</f>
        <v>8725</v>
      </c>
      <c r="E52" s="111">
        <f>[2]datitrim!D103</f>
        <v>967686</v>
      </c>
      <c r="F52" s="111">
        <f>[2]datitrim!E103</f>
        <v>436259</v>
      </c>
      <c r="G52" s="111">
        <f>[2]datitrim!F103</f>
        <v>1412670</v>
      </c>
      <c r="H52" s="111">
        <f>[2]datitrim!G103</f>
        <v>27508</v>
      </c>
    </row>
    <row r="53" spans="1:8" ht="14.1" customHeight="1" x14ac:dyDescent="0.2">
      <c r="A53" s="234"/>
      <c r="B53" s="102"/>
      <c r="C53" s="103" t="str">
        <f>"Variazione %   "&amp;[2]datitrim!$I$1&amp;" / "&amp;[2]datitrim!$I$1-1</f>
        <v>Variazione %   2014 / 2013</v>
      </c>
      <c r="D53" s="104">
        <f>[2]datitrim!K103</f>
        <v>2.48</v>
      </c>
      <c r="E53" s="104">
        <f>[2]datitrim!L103</f>
        <v>18.41</v>
      </c>
      <c r="F53" s="104">
        <f>[2]datitrim!M103</f>
        <v>-7.24</v>
      </c>
      <c r="G53" s="105">
        <f>[2]datitrim!N103</f>
        <v>8.99</v>
      </c>
      <c r="H53" s="104">
        <f>[2]datitrim!O103</f>
        <v>0.86</v>
      </c>
    </row>
    <row r="54" spans="1:8" ht="14.1" customHeight="1" x14ac:dyDescent="0.2">
      <c r="A54" s="430" t="str">
        <f>"Variazione %   "&amp;[2]datitrim!$I$1&amp;" / "&amp;[2]datitrim!$I$1-1&amp;" su basi omogenee *"</f>
        <v>Variazione %   2014 / 2013 su basi omogenee *</v>
      </c>
      <c r="B54" s="431"/>
      <c r="C54" s="431"/>
      <c r="D54" s="104">
        <f>[2]omogenei!K103</f>
        <v>2.48</v>
      </c>
      <c r="E54" s="104">
        <f>[2]omogenei!L103</f>
        <v>18.41</v>
      </c>
      <c r="F54" s="104">
        <f>[2]omogenei!M103</f>
        <v>-7.24</v>
      </c>
      <c r="G54" s="105">
        <f>[2]omogenei!N103</f>
        <v>8.99</v>
      </c>
      <c r="H54" s="104">
        <f>[2]omogenei!O103</f>
        <v>0.86</v>
      </c>
    </row>
    <row r="55" spans="1:8" ht="14.1" customHeight="1" x14ac:dyDescent="0.2">
      <c r="A55" s="226" t="s">
        <v>96</v>
      </c>
      <c r="B55" s="227"/>
      <c r="C55" s="148"/>
      <c r="D55" s="114">
        <f>[2]datitrim!C96</f>
        <v>99585</v>
      </c>
      <c r="E55" s="114">
        <f>[2]datitrim!D96</f>
        <v>9227</v>
      </c>
      <c r="F55" s="114">
        <f>[2]datitrim!E96</f>
        <v>702</v>
      </c>
      <c r="G55" s="116">
        <f>[2]datitrim!F96</f>
        <v>109514</v>
      </c>
      <c r="H55" s="114">
        <f>[2]datitrim!G96</f>
        <v>10276</v>
      </c>
    </row>
    <row r="56" spans="1:8" ht="12" customHeight="1" x14ac:dyDescent="0.2">
      <c r="A56" s="86"/>
      <c r="B56" s="93" t="s">
        <v>137</v>
      </c>
      <c r="C56" s="132"/>
      <c r="D56" s="91">
        <f>[2]datitrim!C101</f>
        <v>96660</v>
      </c>
      <c r="E56" s="91">
        <f>[2]datitrim!D101</f>
        <v>9187</v>
      </c>
      <c r="F56" s="91">
        <f>[2]datitrim!E101</f>
        <v>572</v>
      </c>
      <c r="G56" s="92">
        <f>[2]datitrim!F101</f>
        <v>106419</v>
      </c>
      <c r="H56" s="91">
        <f>[2]datitrim!G101</f>
        <v>10257</v>
      </c>
    </row>
    <row r="57" spans="1:8" ht="12" customHeight="1" x14ac:dyDescent="0.2">
      <c r="A57" s="86"/>
      <c r="B57" s="70"/>
      <c r="C57" s="228" t="s">
        <v>98</v>
      </c>
      <c r="D57" s="91">
        <f>[2]datitrim!C102</f>
        <v>637</v>
      </c>
      <c r="E57" s="91">
        <f>[2]datitrim!D102</f>
        <v>36</v>
      </c>
      <c r="F57" s="91">
        <f>[2]datitrim!E102</f>
        <v>119</v>
      </c>
      <c r="G57" s="92">
        <f>[2]datitrim!F102</f>
        <v>792</v>
      </c>
      <c r="H57" s="91">
        <f>[2]datitrim!G102</f>
        <v>17</v>
      </c>
    </row>
    <row r="58" spans="1:8" ht="12" customHeight="1" x14ac:dyDescent="0.2">
      <c r="A58" s="86"/>
      <c r="B58" s="70"/>
      <c r="C58" s="129" t="s">
        <v>99</v>
      </c>
      <c r="D58" s="91">
        <f>[2]datitrim!C104</f>
        <v>2288</v>
      </c>
      <c r="E58" s="91">
        <f>[2]datitrim!D104</f>
        <v>0</v>
      </c>
      <c r="F58" s="91">
        <f>[2]datitrim!E104</f>
        <v>0</v>
      </c>
      <c r="G58" s="92">
        <f>[2]datitrim!F104</f>
        <v>2288</v>
      </c>
      <c r="H58" s="91">
        <f>[2]datitrim!G104</f>
        <v>0</v>
      </c>
    </row>
    <row r="59" spans="1:8" ht="12" customHeight="1" x14ac:dyDescent="0.2">
      <c r="A59" s="229"/>
      <c r="B59" s="230"/>
      <c r="C59" s="166" t="s">
        <v>100</v>
      </c>
      <c r="D59" s="146">
        <f>[2]datitrim!C105</f>
        <v>0</v>
      </c>
      <c r="E59" s="146">
        <f>[2]datitrim!D105</f>
        <v>4</v>
      </c>
      <c r="F59" s="146">
        <f>[2]datitrim!E105</f>
        <v>11</v>
      </c>
      <c r="G59" s="99">
        <f>[2]datitrim!F105</f>
        <v>15</v>
      </c>
      <c r="H59" s="146">
        <f>[2]datitrim!G105</f>
        <v>2</v>
      </c>
    </row>
    <row r="60" spans="1:8" ht="12.95" customHeight="1" x14ac:dyDescent="0.2">
      <c r="A60" s="370" t="s">
        <v>138</v>
      </c>
      <c r="C60" s="148"/>
      <c r="D60" s="114"/>
      <c r="E60" s="114"/>
      <c r="F60" s="114"/>
      <c r="G60" s="116"/>
      <c r="H60" s="114"/>
    </row>
    <row r="61" spans="1:8" s="76" customFormat="1" ht="12.95" customHeight="1" x14ac:dyDescent="0.2">
      <c r="A61" s="371" t="s">
        <v>182</v>
      </c>
      <c r="C61" s="150"/>
      <c r="D61" s="151">
        <f>D22+D25+D35+D38+D49+D52+D55</f>
        <v>6403957</v>
      </c>
      <c r="E61" s="151">
        <f>E22+E25+E35+E38+E49+E52+E55</f>
        <v>97154301</v>
      </c>
      <c r="F61" s="151">
        <f>F22+F25+F35+F38+F49+F52+F55</f>
        <v>11601170</v>
      </c>
      <c r="G61" s="151">
        <f>G22+G25+G35+G38+G49+G52+G55</f>
        <v>115159428</v>
      </c>
      <c r="H61" s="151">
        <f>H22+H25+H35+H38+H49+H52+H55</f>
        <v>5017881</v>
      </c>
    </row>
    <row r="62" spans="1:8" ht="14.1" customHeight="1" x14ac:dyDescent="0.2">
      <c r="A62" s="234"/>
      <c r="B62" s="102"/>
      <c r="C62" s="103" t="str">
        <f>"Variazione %   "&amp;[2]datitrim!$I$1&amp;" / "&amp;[2]datitrim!$I$1-1</f>
        <v>Variazione %   2014 / 2013</v>
      </c>
      <c r="D62" s="104">
        <f>[2]datitrim!K97</f>
        <v>0.31</v>
      </c>
      <c r="E62" s="104">
        <f>[2]datitrim!L97</f>
        <v>34.56</v>
      </c>
      <c r="F62" s="104">
        <f>[2]datitrim!M97</f>
        <v>12.48</v>
      </c>
      <c r="G62" s="105">
        <f>[2]datitrim!N97</f>
        <v>29.54</v>
      </c>
      <c r="H62" s="104">
        <f>[2]datitrim!O97</f>
        <v>30.5</v>
      </c>
    </row>
    <row r="63" spans="1:8" ht="14.1" customHeight="1" x14ac:dyDescent="0.2">
      <c r="A63" s="430" t="str">
        <f>"Variazione %   "&amp;[2]datitrim!$I$1&amp;" / "&amp;[2]datitrim!$I$1-1&amp;" su basi omogenee *"</f>
        <v>Variazione %   2014 / 2013 su basi omogenee *</v>
      </c>
      <c r="B63" s="431"/>
      <c r="C63" s="431"/>
      <c r="D63" s="104">
        <f>[2]omogenei!K97</f>
        <v>0.31</v>
      </c>
      <c r="E63" s="104">
        <f>[2]omogenei!L97</f>
        <v>35.200000000000003</v>
      </c>
      <c r="F63" s="104">
        <f>[2]omogenei!M97</f>
        <v>12.48</v>
      </c>
      <c r="G63" s="105">
        <f>[2]omogenei!N97</f>
        <v>30.04</v>
      </c>
      <c r="H63" s="104">
        <f>[2]omogenei!O97</f>
        <v>30.49</v>
      </c>
    </row>
    <row r="64" spans="1:8" ht="6.95" customHeight="1" x14ac:dyDescent="0.2">
      <c r="A64" s="144"/>
      <c r="B64" s="231"/>
      <c r="C64" s="231"/>
      <c r="D64" s="161"/>
      <c r="E64" s="161"/>
      <c r="F64" s="161"/>
      <c r="G64" s="162"/>
      <c r="H64" s="161"/>
    </row>
    <row r="65" spans="1:8" s="66" customFormat="1" ht="12.95" customHeight="1" x14ac:dyDescent="0.2">
      <c r="A65" s="232" t="s">
        <v>176</v>
      </c>
      <c r="C65" s="67"/>
      <c r="G65" s="233"/>
    </row>
    <row r="66" spans="1:8" s="66" customFormat="1" ht="36" customHeight="1" x14ac:dyDescent="0.2">
      <c r="A66" s="518" t="s">
        <v>183</v>
      </c>
      <c r="B66" s="518"/>
      <c r="C66" s="518"/>
      <c r="D66" s="518"/>
      <c r="E66" s="518"/>
      <c r="F66" s="518"/>
      <c r="G66" s="518"/>
      <c r="H66" s="518"/>
    </row>
    <row r="67" spans="1:8" s="66" customFormat="1" ht="12.95" customHeight="1" x14ac:dyDescent="0.2">
      <c r="A67" s="66" t="s">
        <v>127</v>
      </c>
      <c r="C67" s="67"/>
      <c r="G67" s="233"/>
    </row>
  </sheetData>
  <mergeCells count="12">
    <mergeCell ref="A54:C54"/>
    <mergeCell ref="A63:C63"/>
    <mergeCell ref="A66:H66"/>
    <mergeCell ref="A6:C8"/>
    <mergeCell ref="D7:D8"/>
    <mergeCell ref="E7:E8"/>
    <mergeCell ref="F7:F8"/>
    <mergeCell ref="G7:G8"/>
    <mergeCell ref="A24:C24"/>
    <mergeCell ref="A37:C37"/>
    <mergeCell ref="A40:C40"/>
    <mergeCell ref="A51:C51"/>
  </mergeCells>
  <printOptions horizontalCentered="1"/>
  <pageMargins left="0.31496062992125984" right="0.11811023622047245" top="0.19685039370078741" bottom="0" header="0.19685039370078741" footer="0"/>
  <pageSetup paperSize="9" scale="95" orientation="portrait" horizontalDpi="4294967292" verticalDpi="4294967292" r:id="rId1"/>
  <headerFooter alignWithMargins="0">
    <oddHeader>&amp;L&amp;"Arial,Normale"&amp;8IVASS - SERVIZIO STUDI E GESTIONE DATI
DIVISIONE STUDI E STATISTICHE</oddHeader>
    <oddFooter>&amp;C&amp;10&amp;N</oddFooter>
  </headerFooter>
  <rowBreaks count="1" manualBreakCount="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opLeftCell="A13" zoomScaleNormal="100" zoomScaleSheetLayoutView="100" workbookViewId="0">
      <selection activeCell="C18" sqref="C18"/>
    </sheetView>
  </sheetViews>
  <sheetFormatPr defaultRowHeight="15" x14ac:dyDescent="0.25"/>
  <cols>
    <col min="1" max="2" width="5.28515625" customWidth="1"/>
    <col min="9" max="10" width="5.28515625" customWidth="1"/>
  </cols>
  <sheetData>
    <row r="6" spans="1:14" x14ac:dyDescent="0.25">
      <c r="B6" s="386"/>
      <c r="C6" s="386"/>
      <c r="D6" s="386"/>
      <c r="E6" s="386"/>
      <c r="F6" s="386"/>
      <c r="G6" s="386"/>
      <c r="H6" s="386"/>
      <c r="I6" s="386"/>
    </row>
    <row r="7" spans="1:14" ht="15.75" x14ac:dyDescent="0.25">
      <c r="B7" s="386"/>
      <c r="C7" s="386"/>
      <c r="D7" s="386"/>
      <c r="E7" s="386"/>
      <c r="F7" s="386"/>
      <c r="G7" s="386"/>
      <c r="H7" s="386"/>
      <c r="I7" s="386"/>
      <c r="N7" s="397"/>
    </row>
    <row r="8" spans="1:14" x14ac:dyDescent="0.25">
      <c r="B8" s="386"/>
      <c r="C8" s="386"/>
      <c r="D8" s="386"/>
      <c r="E8" s="386"/>
      <c r="F8" s="386"/>
      <c r="G8" s="386"/>
      <c r="H8" s="386"/>
      <c r="I8" s="386"/>
    </row>
    <row r="9" spans="1:14" x14ac:dyDescent="0.25">
      <c r="B9" s="386"/>
      <c r="C9" s="386"/>
      <c r="D9" s="386"/>
      <c r="E9" s="386"/>
      <c r="F9" s="386"/>
      <c r="G9" s="386"/>
      <c r="H9" s="386"/>
      <c r="I9" s="386"/>
    </row>
    <row r="10" spans="1:14" x14ac:dyDescent="0.25">
      <c r="B10" s="386"/>
      <c r="C10" s="386"/>
      <c r="D10" s="386"/>
      <c r="E10" s="386"/>
      <c r="F10" s="386"/>
      <c r="G10" s="386"/>
      <c r="H10" s="386"/>
      <c r="I10" s="386"/>
    </row>
    <row r="11" spans="1:14" ht="20.25" x14ac:dyDescent="0.25">
      <c r="B11" s="386"/>
      <c r="C11" s="386"/>
      <c r="D11" s="386"/>
      <c r="E11" s="386"/>
      <c r="F11" s="386"/>
      <c r="G11" s="386"/>
      <c r="H11" s="386"/>
      <c r="I11" s="386"/>
      <c r="J11" s="380"/>
      <c r="K11" s="380"/>
    </row>
    <row r="12" spans="1:14" ht="65.25" customHeight="1" x14ac:dyDescent="0.25">
      <c r="A12" s="374"/>
      <c r="B12" s="386"/>
      <c r="C12" s="425"/>
      <c r="D12" s="425"/>
      <c r="E12" s="425"/>
      <c r="F12" s="425"/>
      <c r="G12" s="425"/>
      <c r="H12" s="425"/>
      <c r="I12" s="386"/>
    </row>
    <row r="13" spans="1:14" ht="20.25" x14ac:dyDescent="0.25">
      <c r="B13" s="386"/>
      <c r="C13" s="386"/>
      <c r="D13" s="386"/>
      <c r="E13" s="386"/>
      <c r="F13" s="386"/>
      <c r="G13" s="386"/>
      <c r="H13" s="386"/>
      <c r="I13" s="386"/>
      <c r="J13" s="379"/>
      <c r="K13" s="379"/>
    </row>
    <row r="14" spans="1:14" ht="20.25" x14ac:dyDescent="0.25">
      <c r="A14" s="375"/>
      <c r="B14" s="386"/>
      <c r="C14" s="386"/>
      <c r="D14" s="386"/>
      <c r="E14" s="386"/>
      <c r="F14" s="386"/>
      <c r="G14" s="386"/>
      <c r="H14" s="386"/>
      <c r="I14" s="386"/>
    </row>
    <row r="15" spans="1:14" x14ac:dyDescent="0.25">
      <c r="B15" s="386"/>
      <c r="C15" s="386"/>
      <c r="D15" s="386"/>
      <c r="E15" s="386"/>
      <c r="F15" s="386"/>
      <c r="G15" s="386"/>
      <c r="H15" s="386"/>
      <c r="I15" s="386"/>
    </row>
    <row r="16" spans="1:14" ht="48" customHeight="1" x14ac:dyDescent="0.25">
      <c r="B16" s="386"/>
      <c r="C16" s="386"/>
      <c r="D16" s="386"/>
      <c r="E16" s="386"/>
      <c r="F16" s="386"/>
      <c r="G16" s="386"/>
      <c r="H16" s="386"/>
      <c r="I16" s="386"/>
      <c r="J16" s="378"/>
      <c r="K16" s="378"/>
    </row>
    <row r="17" spans="1:11" ht="36" customHeight="1" x14ac:dyDescent="0.25">
      <c r="A17" s="376"/>
      <c r="B17" s="401"/>
      <c r="C17" s="426" t="s">
        <v>228</v>
      </c>
      <c r="D17" s="426"/>
      <c r="E17" s="426"/>
      <c r="F17" s="426"/>
      <c r="G17" s="426"/>
      <c r="H17" s="426"/>
      <c r="I17" s="402"/>
    </row>
    <row r="18" spans="1:11" ht="20.25" x14ac:dyDescent="0.25">
      <c r="B18" s="403"/>
      <c r="C18" s="386"/>
      <c r="D18" s="386"/>
      <c r="E18" s="386"/>
      <c r="F18" s="386"/>
      <c r="G18" s="386"/>
      <c r="H18" s="386"/>
      <c r="I18" s="404"/>
    </row>
    <row r="19" spans="1:11" ht="36" customHeight="1" x14ac:dyDescent="0.25">
      <c r="B19" s="405"/>
      <c r="C19" s="427" t="s">
        <v>215</v>
      </c>
      <c r="D19" s="427"/>
      <c r="E19" s="427"/>
      <c r="F19" s="427"/>
      <c r="G19" s="427"/>
      <c r="H19" s="427"/>
      <c r="I19" s="406"/>
    </row>
    <row r="20" spans="1:11" ht="20.25" x14ac:dyDescent="0.25">
      <c r="B20" s="407"/>
      <c r="C20" s="386"/>
      <c r="D20" s="386"/>
      <c r="E20" s="386"/>
      <c r="F20" s="386"/>
      <c r="G20" s="386"/>
      <c r="H20" s="386"/>
      <c r="I20" s="408"/>
    </row>
    <row r="21" spans="1:11" x14ac:dyDescent="0.25">
      <c r="B21" s="405"/>
      <c r="C21" s="386"/>
      <c r="D21" s="386"/>
      <c r="E21" s="386"/>
      <c r="F21" s="386"/>
      <c r="G21" s="386"/>
      <c r="H21" s="386"/>
      <c r="I21" s="406"/>
    </row>
    <row r="22" spans="1:11" s="398" customFormat="1" ht="65.25" customHeight="1" x14ac:dyDescent="0.25">
      <c r="B22" s="409"/>
      <c r="C22" s="425" t="s">
        <v>214</v>
      </c>
      <c r="D22" s="425"/>
      <c r="E22" s="425"/>
      <c r="F22" s="425"/>
      <c r="G22" s="425"/>
      <c r="H22" s="425"/>
      <c r="I22" s="410"/>
    </row>
    <row r="23" spans="1:11" x14ac:dyDescent="0.25">
      <c r="B23" s="411"/>
      <c r="C23" s="412"/>
      <c r="D23" s="412"/>
      <c r="E23" s="412"/>
      <c r="F23" s="412"/>
      <c r="G23" s="412"/>
      <c r="H23" s="412"/>
      <c r="I23" s="413"/>
    </row>
    <row r="24" spans="1:11" x14ac:dyDescent="0.25">
      <c r="B24" s="386"/>
      <c r="C24" s="386"/>
      <c r="D24" s="386"/>
      <c r="E24" s="386"/>
      <c r="F24" s="386"/>
      <c r="G24" s="386"/>
      <c r="H24" s="386"/>
      <c r="I24" s="386"/>
    </row>
    <row r="25" spans="1:11" x14ac:dyDescent="0.25">
      <c r="B25" s="386"/>
      <c r="C25" s="386"/>
      <c r="D25" s="386"/>
      <c r="E25" s="386"/>
      <c r="F25" s="386"/>
      <c r="G25" s="386"/>
      <c r="H25" s="386"/>
      <c r="I25" s="386"/>
    </row>
    <row r="26" spans="1:11" ht="39.75" customHeight="1" x14ac:dyDescent="0.25">
      <c r="B26" s="386"/>
      <c r="C26" s="386"/>
      <c r="D26" s="386"/>
      <c r="E26" s="386"/>
      <c r="F26" s="386"/>
      <c r="G26" s="386"/>
      <c r="H26" s="386"/>
      <c r="I26" s="386"/>
    </row>
    <row r="27" spans="1:11" x14ac:dyDescent="0.25">
      <c r="B27" s="386"/>
      <c r="C27" s="386"/>
      <c r="D27" s="386"/>
      <c r="E27" s="386"/>
      <c r="F27" s="386"/>
      <c r="G27" s="386"/>
      <c r="H27" s="386"/>
      <c r="I27" s="386"/>
    </row>
    <row r="28" spans="1:11" x14ac:dyDescent="0.25">
      <c r="B28" s="386"/>
      <c r="C28" s="386"/>
      <c r="D28" s="386"/>
      <c r="E28" s="386"/>
      <c r="F28" s="386"/>
      <c r="G28" s="386"/>
      <c r="H28" s="386"/>
      <c r="I28" s="386"/>
    </row>
    <row r="29" spans="1:11" x14ac:dyDescent="0.25">
      <c r="B29" s="386"/>
      <c r="C29" s="386"/>
      <c r="D29" s="386"/>
      <c r="E29" s="386"/>
      <c r="F29" s="386"/>
      <c r="G29" s="386"/>
      <c r="H29" s="386"/>
      <c r="I29" s="386"/>
      <c r="J29" s="381"/>
      <c r="K29" s="381"/>
    </row>
    <row r="30" spans="1:11" x14ac:dyDescent="0.25">
      <c r="A30" s="377"/>
      <c r="B30" s="386"/>
      <c r="C30" s="386"/>
      <c r="D30" s="386"/>
      <c r="E30" s="386"/>
      <c r="F30" s="386"/>
      <c r="G30" s="386"/>
      <c r="H30" s="386"/>
      <c r="I30" s="386"/>
    </row>
    <row r="31" spans="1:11" x14ac:dyDescent="0.25">
      <c r="B31" s="386"/>
      <c r="C31" s="386"/>
      <c r="D31" s="386"/>
      <c r="E31" s="386"/>
      <c r="F31" s="386"/>
      <c r="G31" s="386"/>
      <c r="H31" s="386"/>
      <c r="I31" s="386"/>
    </row>
    <row r="32" spans="1:11" ht="25.5" customHeight="1" x14ac:dyDescent="0.25">
      <c r="B32" s="386"/>
      <c r="C32" s="421" t="s">
        <v>212</v>
      </c>
      <c r="D32" s="421"/>
      <c r="E32" s="421"/>
      <c r="F32" s="421"/>
      <c r="G32" s="421"/>
      <c r="H32" s="421"/>
      <c r="I32" s="386"/>
    </row>
    <row r="33" spans="2:9" x14ac:dyDescent="0.25">
      <c r="B33" s="386"/>
      <c r="C33" s="386"/>
      <c r="D33" s="386"/>
      <c r="E33" s="386"/>
      <c r="F33" s="386"/>
      <c r="G33" s="386"/>
      <c r="H33" s="386"/>
      <c r="I33" s="386"/>
    </row>
    <row r="34" spans="2:9" x14ac:dyDescent="0.25">
      <c r="B34" s="386"/>
      <c r="C34" s="386"/>
      <c r="D34" s="386"/>
      <c r="E34" s="386"/>
      <c r="F34" s="386"/>
      <c r="G34" s="386"/>
      <c r="H34" s="386"/>
      <c r="I34" s="386"/>
    </row>
    <row r="36" spans="2:9" x14ac:dyDescent="0.25">
      <c r="B36" s="377"/>
      <c r="I36" s="377"/>
    </row>
  </sheetData>
  <mergeCells count="5">
    <mergeCell ref="C12:H12"/>
    <mergeCell ref="C17:H17"/>
    <mergeCell ref="C19:H19"/>
    <mergeCell ref="C22:H22"/>
    <mergeCell ref="C32:H3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41"/>
  <sheetViews>
    <sheetView showGridLines="0" zoomScaleNormal="100" workbookViewId="0">
      <selection activeCell="T6" sqref="T6"/>
    </sheetView>
  </sheetViews>
  <sheetFormatPr defaultColWidth="9" defaultRowHeight="11.25" x14ac:dyDescent="0.2"/>
  <cols>
    <col min="1" max="1" width="0.7109375" style="69" customWidth="1"/>
    <col min="2" max="2" width="36.5703125" style="69" customWidth="1"/>
    <col min="3" max="3" width="9.42578125" style="70" customWidth="1"/>
    <col min="4" max="4" width="7" style="70" bestFit="1" customWidth="1"/>
    <col min="5" max="5" width="9.28515625" style="69" customWidth="1"/>
    <col min="6" max="6" width="6.7109375" style="70" bestFit="1" customWidth="1"/>
    <col min="7" max="7" width="9.42578125" style="69" customWidth="1"/>
    <col min="8" max="8" width="4.5703125" style="70" customWidth="1"/>
    <col min="9" max="9" width="9.42578125" style="70" customWidth="1"/>
    <col min="10" max="10" width="7" style="70" bestFit="1" customWidth="1"/>
    <col min="11" max="11" width="9.7109375" style="70" bestFit="1" customWidth="1"/>
    <col min="12" max="12" width="5" style="70" customWidth="1"/>
    <col min="13" max="13" width="9.28515625" style="69" customWidth="1"/>
    <col min="14" max="14" width="5.42578125" style="70" customWidth="1"/>
    <col min="15" max="15" width="10.28515625" style="69" bestFit="1" customWidth="1"/>
    <col min="16" max="16" width="8" style="70" customWidth="1"/>
    <col min="17" max="20" width="10.28515625" style="69" customWidth="1"/>
    <col min="21" max="16384" width="9" style="69"/>
  </cols>
  <sheetData>
    <row r="1" spans="1:20" ht="27" customHeight="1" x14ac:dyDescent="0.2">
      <c r="A1" s="70"/>
      <c r="P1" s="71" t="s">
        <v>204</v>
      </c>
    </row>
    <row r="2" spans="1:20" s="74" customFormat="1" x14ac:dyDescent="0.2">
      <c r="A2" s="72" t="s">
        <v>181</v>
      </c>
      <c r="B2" s="72"/>
      <c r="C2" s="73"/>
      <c r="D2" s="73"/>
      <c r="E2" s="72"/>
      <c r="F2" s="73"/>
      <c r="G2" s="72"/>
      <c r="H2" s="73"/>
      <c r="I2" s="73"/>
      <c r="J2" s="73"/>
      <c r="K2" s="73"/>
      <c r="L2" s="73"/>
      <c r="M2" s="72"/>
      <c r="N2" s="73"/>
      <c r="O2" s="72"/>
      <c r="P2" s="73"/>
    </row>
    <row r="3" spans="1:20" s="74" customFormat="1" ht="12.95" customHeight="1" x14ac:dyDescent="0.2">
      <c r="A3" s="72" t="s">
        <v>4</v>
      </c>
      <c r="B3" s="72"/>
      <c r="C3" s="73"/>
      <c r="D3" s="73"/>
      <c r="E3" s="72"/>
      <c r="F3" s="73"/>
      <c r="G3" s="72"/>
      <c r="H3" s="73"/>
      <c r="I3" s="73"/>
      <c r="J3" s="73"/>
      <c r="K3" s="73"/>
      <c r="L3" s="73"/>
      <c r="M3" s="72"/>
      <c r="N3" s="73"/>
      <c r="O3" s="72"/>
      <c r="P3" s="73"/>
    </row>
    <row r="4" spans="1:20" ht="12.95" customHeight="1" x14ac:dyDescent="0.2">
      <c r="A4" s="72" t="str">
        <f>"Ripartizione per canale distributivo dei premi lordi contabilizzati "&amp;IF([2]datitrim!J1=0,"nell'anno ","a tutto il "&amp;TRIM([2]datitrim!J1)&amp;" trimestre ")&amp;[2]datitrim!I1</f>
        <v>Ripartizione per canale distributivo dei premi lordi contabilizzati nell'anno 2014</v>
      </c>
      <c r="B4" s="72"/>
      <c r="C4" s="73"/>
      <c r="D4" s="73"/>
      <c r="E4" s="72"/>
      <c r="F4" s="73"/>
      <c r="G4" s="72"/>
      <c r="H4" s="73"/>
      <c r="I4" s="73"/>
      <c r="J4" s="73"/>
      <c r="K4" s="73"/>
      <c r="L4" s="73"/>
      <c r="M4" s="72"/>
      <c r="N4" s="73"/>
      <c r="O4" s="72"/>
      <c r="P4" s="73"/>
      <c r="Q4" s="74"/>
      <c r="R4" s="74"/>
      <c r="S4" s="74"/>
      <c r="T4" s="74"/>
    </row>
    <row r="5" spans="1:20" s="74" customFormat="1" ht="12.95" customHeight="1" x14ac:dyDescent="0.2">
      <c r="A5" s="69"/>
      <c r="C5" s="87"/>
      <c r="D5" s="87"/>
      <c r="F5" s="87"/>
      <c r="H5" s="87"/>
      <c r="J5" s="87"/>
      <c r="K5" s="87"/>
      <c r="L5" s="87"/>
      <c r="N5" s="87"/>
      <c r="P5" s="75" t="s">
        <v>5</v>
      </c>
    </row>
    <row r="6" spans="1:20" ht="12.95" customHeight="1" x14ac:dyDescent="0.2">
      <c r="A6" s="152"/>
      <c r="B6" s="148"/>
      <c r="C6" s="447" t="s">
        <v>35</v>
      </c>
      <c r="D6" s="448"/>
      <c r="E6" s="163" t="s">
        <v>104</v>
      </c>
      <c r="F6" s="164"/>
      <c r="G6" s="163" t="s">
        <v>105</v>
      </c>
      <c r="H6" s="164"/>
      <c r="I6" s="447" t="s">
        <v>38</v>
      </c>
      <c r="J6" s="448"/>
      <c r="K6" s="447" t="s">
        <v>39</v>
      </c>
      <c r="L6" s="448"/>
      <c r="M6" s="447" t="s">
        <v>40</v>
      </c>
      <c r="N6" s="448"/>
      <c r="O6" s="447" t="s">
        <v>55</v>
      </c>
      <c r="P6" s="448"/>
    </row>
    <row r="7" spans="1:20" s="74" customFormat="1" ht="12.95" customHeight="1" x14ac:dyDescent="0.2">
      <c r="A7" s="165"/>
      <c r="B7" s="129"/>
      <c r="C7" s="443"/>
      <c r="D7" s="444"/>
      <c r="E7" s="443" t="s">
        <v>106</v>
      </c>
      <c r="F7" s="444"/>
      <c r="G7" s="443" t="s">
        <v>107</v>
      </c>
      <c r="H7" s="444"/>
      <c r="I7" s="443"/>
      <c r="J7" s="444"/>
      <c r="K7" s="443"/>
      <c r="L7" s="444"/>
      <c r="M7" s="443"/>
      <c r="N7" s="444"/>
      <c r="O7" s="443" t="s">
        <v>58</v>
      </c>
      <c r="P7" s="444"/>
    </row>
    <row r="8" spans="1:20" ht="12.95" customHeight="1" x14ac:dyDescent="0.2">
      <c r="A8" s="153"/>
      <c r="B8" s="166"/>
      <c r="C8" s="167" t="s">
        <v>108</v>
      </c>
      <c r="D8" s="168" t="s">
        <v>109</v>
      </c>
      <c r="E8" s="167" t="s">
        <v>108</v>
      </c>
      <c r="F8" s="168" t="s">
        <v>109</v>
      </c>
      <c r="G8" s="167" t="s">
        <v>108</v>
      </c>
      <c r="H8" s="168" t="s">
        <v>109</v>
      </c>
      <c r="I8" s="167" t="s">
        <v>108</v>
      </c>
      <c r="J8" s="168" t="s">
        <v>109</v>
      </c>
      <c r="K8" s="167" t="s">
        <v>108</v>
      </c>
      <c r="L8" s="168" t="s">
        <v>109</v>
      </c>
      <c r="M8" s="167" t="s">
        <v>108</v>
      </c>
      <c r="N8" s="168" t="s">
        <v>109</v>
      </c>
      <c r="O8" s="167" t="s">
        <v>108</v>
      </c>
      <c r="P8" s="168" t="s">
        <v>109</v>
      </c>
    </row>
    <row r="9" spans="1:20" ht="20.100000000000001" customHeight="1" x14ac:dyDescent="0.2">
      <c r="A9" s="152"/>
      <c r="B9" s="126" t="s">
        <v>110</v>
      </c>
      <c r="C9" s="169"/>
      <c r="D9" s="170"/>
      <c r="E9" s="169"/>
      <c r="F9" s="170"/>
      <c r="G9" s="169"/>
      <c r="H9" s="170"/>
      <c r="I9" s="169"/>
      <c r="J9" s="170"/>
      <c r="K9" s="169"/>
      <c r="L9" s="170"/>
      <c r="M9" s="169"/>
      <c r="N9" s="170"/>
      <c r="O9" s="169"/>
      <c r="P9" s="170"/>
    </row>
    <row r="10" spans="1:20" ht="15.95" customHeight="1" x14ac:dyDescent="0.2">
      <c r="A10" s="90"/>
      <c r="B10" s="171" t="s">
        <v>111</v>
      </c>
      <c r="C10" s="172">
        <f>[2]datitrim!C107</f>
        <v>11324604</v>
      </c>
      <c r="D10" s="173">
        <f>C10*100/$O10</f>
        <v>14.199271507388694</v>
      </c>
      <c r="E10" s="172">
        <f>[2]datitrim!D107</f>
        <v>4170629</v>
      </c>
      <c r="F10" s="173">
        <f>E10*100/$O10</f>
        <v>5.2293125240925864</v>
      </c>
      <c r="G10" s="172">
        <f>[2]datitrim!E107</f>
        <v>182293</v>
      </c>
      <c r="H10" s="173">
        <f>G10*100/$O10</f>
        <v>0.22856673848343018</v>
      </c>
      <c r="I10" s="172">
        <f>[2]datitrim!F107</f>
        <v>56208466</v>
      </c>
      <c r="J10" s="173">
        <f>I10*100/$O10</f>
        <v>70.476572050362748</v>
      </c>
      <c r="K10" s="172">
        <f>[2]datitrim!G107</f>
        <v>7782032</v>
      </c>
      <c r="L10" s="173">
        <f>K10*100/$O10</f>
        <v>9.7574436375158946</v>
      </c>
      <c r="M10" s="172">
        <f>[2]datitrim!H107</f>
        <v>86800</v>
      </c>
      <c r="N10" s="173">
        <f>M10*100/$O10</f>
        <v>0.10883354215664748</v>
      </c>
      <c r="O10" s="174">
        <f>[2]datitrim!I107</f>
        <v>79754824</v>
      </c>
      <c r="P10" s="173">
        <f>D10+F10+H10+J10+L10+N10</f>
        <v>99.999999999999986</v>
      </c>
    </row>
    <row r="11" spans="1:20" ht="15.95" customHeight="1" x14ac:dyDescent="0.2">
      <c r="A11" s="90"/>
      <c r="B11" s="175" t="s">
        <v>112</v>
      </c>
      <c r="C11" s="172">
        <f>[2]datitrim!C124</f>
        <v>1249740</v>
      </c>
      <c r="D11" s="173">
        <f>C11*100/$O11</f>
        <v>48.351733383371666</v>
      </c>
      <c r="E11" s="172">
        <f>[2]datitrim!D124</f>
        <v>388831</v>
      </c>
      <c r="F11" s="173">
        <f>E11*100/$O11</f>
        <v>15.04365135403347</v>
      </c>
      <c r="G11" s="172">
        <f>[2]datitrim!E124</f>
        <v>30406</v>
      </c>
      <c r="H11" s="173">
        <f>G11*100/$O11</f>
        <v>1.1763909335180109</v>
      </c>
      <c r="I11" s="172">
        <f>[2]datitrim!F124</f>
        <v>825140</v>
      </c>
      <c r="J11" s="173">
        <f>I11*100/$O11</f>
        <v>31.924199660693663</v>
      </c>
      <c r="K11" s="172">
        <f>[2]datitrim!G124</f>
        <v>87644</v>
      </c>
      <c r="L11" s="173">
        <f>K11*100/$O11</f>
        <v>3.3908967630484952</v>
      </c>
      <c r="M11" s="172">
        <f>[2]datitrim!H124</f>
        <v>2924</v>
      </c>
      <c r="N11" s="173">
        <f>M11*100/$O11</f>
        <v>0.11312790533469262</v>
      </c>
      <c r="O11" s="174">
        <f>[2]datitrim!I124</f>
        <v>2584685</v>
      </c>
      <c r="P11" s="173">
        <f>D11+F11+H11+J11+L11+N11</f>
        <v>100</v>
      </c>
    </row>
    <row r="12" spans="1:20" ht="15.95" customHeight="1" x14ac:dyDescent="0.2">
      <c r="A12" s="90"/>
      <c r="B12" s="171" t="s">
        <v>113</v>
      </c>
      <c r="C12" s="172">
        <f>[2]datitrim!C108</f>
        <v>0</v>
      </c>
      <c r="D12" s="176"/>
      <c r="E12" s="172">
        <f>[2]datitrim!D108</f>
        <v>0</v>
      </c>
      <c r="F12" s="176"/>
      <c r="G12" s="172">
        <f>[2]datitrim!E108</f>
        <v>0</v>
      </c>
      <c r="H12" s="176"/>
      <c r="I12" s="172">
        <f>[2]datitrim!F108</f>
        <v>0</v>
      </c>
      <c r="J12" s="176"/>
      <c r="K12" s="172">
        <f>[2]datitrim!G108</f>
        <v>0</v>
      </c>
      <c r="L12" s="176"/>
      <c r="M12" s="172">
        <f>[2]datitrim!H108</f>
        <v>0</v>
      </c>
      <c r="N12" s="176"/>
      <c r="O12" s="174">
        <f>[2]datitrim!I108</f>
        <v>0</v>
      </c>
      <c r="P12" s="176"/>
    </row>
    <row r="13" spans="1:20" ht="15.95" customHeight="1" x14ac:dyDescent="0.2">
      <c r="A13" s="90"/>
      <c r="B13" s="171" t="s">
        <v>114</v>
      </c>
      <c r="C13" s="172">
        <f>[2]datitrim!C109</f>
        <v>1048210</v>
      </c>
      <c r="D13" s="173">
        <f t="shared" ref="D13:D19" si="0">C13*100/$O13</f>
        <v>4.1225996420113677</v>
      </c>
      <c r="E13" s="172">
        <f>[2]datitrim!D109</f>
        <v>256149</v>
      </c>
      <c r="F13" s="173">
        <f t="shared" ref="F13:F19" si="1">E13*100/$O13</f>
        <v>1.0074315029446101</v>
      </c>
      <c r="G13" s="172">
        <f>[2]datitrim!E109</f>
        <v>2509</v>
      </c>
      <c r="H13" s="173">
        <f>G13*100/$O13</f>
        <v>9.867872374625811E-3</v>
      </c>
      <c r="I13" s="172">
        <f>[2]datitrim!F109</f>
        <v>10433838</v>
      </c>
      <c r="J13" s="173">
        <f t="shared" ref="J13:J19" si="2">I13*100/$O13</f>
        <v>41.036182447796342</v>
      </c>
      <c r="K13" s="172">
        <f>[2]datitrim!G109</f>
        <v>12904132</v>
      </c>
      <c r="L13" s="173">
        <f t="shared" ref="L13:L19" si="3">K13*100/$O13</f>
        <v>50.751824504314435</v>
      </c>
      <c r="M13" s="172">
        <f>[2]datitrim!H109</f>
        <v>781109</v>
      </c>
      <c r="N13" s="173">
        <f t="shared" ref="N13:N19" si="4">M13*100/$O13</f>
        <v>3.0720940305586257</v>
      </c>
      <c r="O13" s="174">
        <f>[2]datitrim!I109</f>
        <v>25425947</v>
      </c>
      <c r="P13" s="173">
        <f t="shared" ref="P13:P19" si="5">D13+F13+H13+J13+L13+N13</f>
        <v>100.00000000000001</v>
      </c>
    </row>
    <row r="14" spans="1:20" ht="15.95" customHeight="1" x14ac:dyDescent="0.2">
      <c r="A14" s="90"/>
      <c r="B14" s="175" t="s">
        <v>112</v>
      </c>
      <c r="C14" s="172">
        <f>[2]datitrim!C125</f>
        <v>127686</v>
      </c>
      <c r="D14" s="173">
        <f t="shared" si="0"/>
        <v>14.580255005446785</v>
      </c>
      <c r="E14" s="172">
        <f>[2]datitrim!D125</f>
        <v>47219</v>
      </c>
      <c r="F14" s="173">
        <f t="shared" si="1"/>
        <v>5.3918601969064088</v>
      </c>
      <c r="G14" s="172">
        <f>[2]datitrim!E125</f>
        <v>2323</v>
      </c>
      <c r="H14" s="173">
        <f>G14*100/$O14</f>
        <v>0.26525956156237085</v>
      </c>
      <c r="I14" s="172">
        <f>[2]datitrim!F125</f>
        <v>63269</v>
      </c>
      <c r="J14" s="173">
        <f t="shared" si="2"/>
        <v>7.2245833837665261</v>
      </c>
      <c r="K14" s="172">
        <f>[2]datitrim!G125</f>
        <v>634957</v>
      </c>
      <c r="L14" s="173">
        <f t="shared" si="3"/>
        <v>72.504698851036721</v>
      </c>
      <c r="M14" s="172">
        <f>[2]datitrim!H125</f>
        <v>292</v>
      </c>
      <c r="N14" s="173">
        <f t="shared" si="4"/>
        <v>3.3343001281193406E-2</v>
      </c>
      <c r="O14" s="174">
        <f>[2]datitrim!I125</f>
        <v>875746</v>
      </c>
      <c r="P14" s="173">
        <f t="shared" si="5"/>
        <v>100</v>
      </c>
    </row>
    <row r="15" spans="1:20" ht="15.95" customHeight="1" x14ac:dyDescent="0.2">
      <c r="A15" s="90"/>
      <c r="B15" s="171" t="s">
        <v>115</v>
      </c>
      <c r="C15" s="172">
        <f>[2]datitrim!C110</f>
        <v>9327</v>
      </c>
      <c r="D15" s="173">
        <f t="shared" si="0"/>
        <v>33.994241352917591</v>
      </c>
      <c r="E15" s="172">
        <f>[2]datitrim!D110</f>
        <v>250</v>
      </c>
      <c r="F15" s="173">
        <f t="shared" si="1"/>
        <v>0.91117833582388741</v>
      </c>
      <c r="G15" s="172">
        <f>[2]datitrim!E110</f>
        <v>1</v>
      </c>
      <c r="H15" s="173">
        <f>G15*100/$O15</f>
        <v>3.6447133432955499E-3</v>
      </c>
      <c r="I15" s="172">
        <f>[2]datitrim!F110</f>
        <v>17780</v>
      </c>
      <c r="J15" s="173">
        <f t="shared" si="2"/>
        <v>64.803003243794876</v>
      </c>
      <c r="K15" s="172">
        <f>[2]datitrim!G110</f>
        <v>14</v>
      </c>
      <c r="L15" s="173">
        <f t="shared" si="3"/>
        <v>5.1025986806137701E-2</v>
      </c>
      <c r="M15" s="172">
        <f>[2]datitrim!H110</f>
        <v>65</v>
      </c>
      <c r="N15" s="173">
        <f t="shared" si="4"/>
        <v>0.23690636731421075</v>
      </c>
      <c r="O15" s="174">
        <f>[2]datitrim!I110</f>
        <v>27437</v>
      </c>
      <c r="P15" s="173">
        <f t="shared" si="5"/>
        <v>99.999999999999986</v>
      </c>
    </row>
    <row r="16" spans="1:20" ht="15.95" customHeight="1" x14ac:dyDescent="0.2">
      <c r="A16" s="90"/>
      <c r="B16" s="171" t="s">
        <v>116</v>
      </c>
      <c r="C16" s="172">
        <f>[2]datitrim!C111</f>
        <v>774941</v>
      </c>
      <c r="D16" s="173">
        <f t="shared" si="0"/>
        <v>23.406500072188123</v>
      </c>
      <c r="E16" s="172">
        <f>[2]datitrim!D111</f>
        <v>1034268</v>
      </c>
      <c r="F16" s="173">
        <f t="shared" si="1"/>
        <v>31.239273721046974</v>
      </c>
      <c r="G16" s="172">
        <f>[2]datitrim!E111</f>
        <v>26053</v>
      </c>
      <c r="H16" s="173">
        <f>G16*100/$O16</f>
        <v>0.78691093435592796</v>
      </c>
      <c r="I16" s="172">
        <f>[2]datitrim!F111</f>
        <v>1462217</v>
      </c>
      <c r="J16" s="173">
        <f t="shared" si="2"/>
        <v>44.165145883434612</v>
      </c>
      <c r="K16" s="172">
        <f>[2]datitrim!G111</f>
        <v>11425</v>
      </c>
      <c r="L16" s="173">
        <f t="shared" si="3"/>
        <v>0.34508338483155399</v>
      </c>
      <c r="M16" s="172">
        <f>[2]datitrim!H111</f>
        <v>1890</v>
      </c>
      <c r="N16" s="173">
        <f t="shared" si="4"/>
        <v>5.7086004142812875E-2</v>
      </c>
      <c r="O16" s="174">
        <f>[2]datitrim!I111</f>
        <v>3310794</v>
      </c>
      <c r="P16" s="173">
        <f t="shared" si="5"/>
        <v>100.00000000000001</v>
      </c>
    </row>
    <row r="17" spans="1:16" ht="15.95" customHeight="1" x14ac:dyDescent="0.2">
      <c r="A17" s="90"/>
      <c r="B17" s="175" t="s">
        <v>117</v>
      </c>
      <c r="C17" s="172">
        <f>[2]datitrim!C112</f>
        <v>741</v>
      </c>
      <c r="D17" s="173">
        <f t="shared" si="0"/>
        <v>92.740926157697118</v>
      </c>
      <c r="E17" s="172">
        <f>[2]datitrim!D112</f>
        <v>0</v>
      </c>
      <c r="F17" s="173">
        <f t="shared" si="1"/>
        <v>0</v>
      </c>
      <c r="G17" s="172">
        <f>[2]datitrim!E112</f>
        <v>0</v>
      </c>
      <c r="H17" s="173"/>
      <c r="I17" s="172">
        <f>[2]datitrim!F112</f>
        <v>58</v>
      </c>
      <c r="J17" s="173">
        <f t="shared" si="2"/>
        <v>7.2590738423028789</v>
      </c>
      <c r="K17" s="172">
        <f>[2]datitrim!G112</f>
        <v>0</v>
      </c>
      <c r="L17" s="173">
        <f t="shared" si="3"/>
        <v>0</v>
      </c>
      <c r="M17" s="172">
        <f>[2]datitrim!H112</f>
        <v>0</v>
      </c>
      <c r="N17" s="173">
        <f t="shared" si="4"/>
        <v>0</v>
      </c>
      <c r="O17" s="174">
        <f>[2]datitrim!I112</f>
        <v>799</v>
      </c>
      <c r="P17" s="173">
        <f t="shared" si="5"/>
        <v>100</v>
      </c>
    </row>
    <row r="18" spans="1:16" ht="15.95" customHeight="1" x14ac:dyDescent="0.2">
      <c r="A18" s="90"/>
      <c r="B18" s="171" t="s">
        <v>118</v>
      </c>
      <c r="C18" s="172">
        <f>[2]datitrim!C126</f>
        <v>186183</v>
      </c>
      <c r="D18" s="173">
        <f t="shared" si="0"/>
        <v>36.474430304360091</v>
      </c>
      <c r="E18" s="172">
        <f>[2]datitrim!D126</f>
        <v>49370</v>
      </c>
      <c r="F18" s="173">
        <f t="shared" si="1"/>
        <v>9.671896059931667</v>
      </c>
      <c r="G18" s="172">
        <f>[2]datitrim!E126</f>
        <v>907</v>
      </c>
      <c r="H18" s="173">
        <f>G18*100/$O18</f>
        <v>0.17768705137447888</v>
      </c>
      <c r="I18" s="172">
        <f>[2]datitrim!F126</f>
        <v>182258</v>
      </c>
      <c r="J18" s="173">
        <f t="shared" si="2"/>
        <v>35.705497915556528</v>
      </c>
      <c r="K18" s="172">
        <f>[2]datitrim!G126</f>
        <v>91547</v>
      </c>
      <c r="L18" s="173">
        <f t="shared" si="3"/>
        <v>17.93463780835658</v>
      </c>
      <c r="M18" s="172">
        <f>[2]datitrim!H126</f>
        <v>183</v>
      </c>
      <c r="N18" s="173">
        <f t="shared" si="4"/>
        <v>3.5850860420650096E-2</v>
      </c>
      <c r="O18" s="174">
        <f>[2]datitrim!I126</f>
        <v>510448</v>
      </c>
      <c r="P18" s="173">
        <f t="shared" si="5"/>
        <v>100</v>
      </c>
    </row>
    <row r="19" spans="1:16" ht="18" customHeight="1" x14ac:dyDescent="0.2">
      <c r="A19" s="90"/>
      <c r="B19" s="177" t="s">
        <v>119</v>
      </c>
      <c r="C19" s="174">
        <f>C10+C12+C13+C15+C16+C18</f>
        <v>13343265</v>
      </c>
      <c r="D19" s="178">
        <f t="shared" si="0"/>
        <v>12.238220957732063</v>
      </c>
      <c r="E19" s="174">
        <f>E10+E12+E13+E15+E16+E18</f>
        <v>5510666</v>
      </c>
      <c r="F19" s="178">
        <f t="shared" si="1"/>
        <v>5.0542912946914802</v>
      </c>
      <c r="G19" s="174">
        <f>G10+G12+G13+G15+G16+G18</f>
        <v>211763</v>
      </c>
      <c r="H19" s="178">
        <f>G19*100/$O19</f>
        <v>0.19422550512728443</v>
      </c>
      <c r="I19" s="174">
        <f>I10+I12+I13+I15+I16+I18</f>
        <v>68304559</v>
      </c>
      <c r="J19" s="178">
        <f t="shared" si="2"/>
        <v>62.64780662472387</v>
      </c>
      <c r="K19" s="174">
        <f>K10+K12+K13+K15+K16+K18</f>
        <v>20789150</v>
      </c>
      <c r="L19" s="178">
        <f t="shared" si="3"/>
        <v>19.0674629652814</v>
      </c>
      <c r="M19" s="174">
        <f>M10+M12+M13+M15+M16+M18</f>
        <v>870047</v>
      </c>
      <c r="N19" s="178">
        <f t="shared" si="4"/>
        <v>0.79799265244390394</v>
      </c>
      <c r="O19" s="174">
        <f>C19+K19+I19+M19+E19+G19</f>
        <v>109029450</v>
      </c>
      <c r="P19" s="178">
        <f t="shared" si="5"/>
        <v>100.00000000000001</v>
      </c>
    </row>
    <row r="20" spans="1:16" ht="12.95" customHeight="1" x14ac:dyDescent="0.2">
      <c r="A20" s="86"/>
      <c r="B20" s="179" t="s">
        <v>120</v>
      </c>
      <c r="C20" s="180"/>
      <c r="D20" s="181"/>
      <c r="E20" s="180"/>
      <c r="F20" s="181"/>
      <c r="G20" s="180"/>
      <c r="H20" s="181"/>
      <c r="I20" s="180"/>
      <c r="J20" s="181"/>
      <c r="K20" s="180"/>
      <c r="L20" s="181"/>
      <c r="M20" s="180"/>
      <c r="N20" s="181"/>
      <c r="O20" s="182"/>
      <c r="P20" s="181"/>
    </row>
    <row r="21" spans="1:16" ht="15.95" customHeight="1" x14ac:dyDescent="0.2">
      <c r="A21" s="90"/>
      <c r="B21" s="183" t="s">
        <v>121</v>
      </c>
      <c r="C21" s="172">
        <f>[2]datitrim!C114</f>
        <v>2108515</v>
      </c>
      <c r="D21" s="173">
        <f>C21*100/$O21</f>
        <v>38.680158366466991</v>
      </c>
      <c r="E21" s="172">
        <f>[2]datitrim!D114</f>
        <v>2585461</v>
      </c>
      <c r="F21" s="173">
        <f>E21*100/$O21</f>
        <v>47.429608482901052</v>
      </c>
      <c r="G21" s="172">
        <f>[2]datitrim!E114</f>
        <v>8155</v>
      </c>
      <c r="H21" s="173">
        <f>G21*100/$O21</f>
        <v>0.14960135046634163</v>
      </c>
      <c r="I21" s="172">
        <f>[2]datitrim!F114</f>
        <v>341401</v>
      </c>
      <c r="J21" s="173">
        <f>I21*100/$O21</f>
        <v>6.2629124035020842</v>
      </c>
      <c r="K21" s="172">
        <f>[2]datitrim!G114</f>
        <v>385981</v>
      </c>
      <c r="L21" s="173">
        <f>K21*100/$O21</f>
        <v>7.0807208895584308</v>
      </c>
      <c r="M21" s="172">
        <f>[2]datitrim!H114</f>
        <v>21641</v>
      </c>
      <c r="N21" s="173">
        <f>M21*100/$O21</f>
        <v>0.39699850710510104</v>
      </c>
      <c r="O21" s="174">
        <f>[2]datitrim!I114</f>
        <v>5451154</v>
      </c>
      <c r="P21" s="173">
        <f>D21+F21+H21+J21+L21+N21</f>
        <v>100</v>
      </c>
    </row>
    <row r="22" spans="1:16" ht="15.95" customHeight="1" x14ac:dyDescent="0.2">
      <c r="A22" s="90"/>
      <c r="B22" s="183" t="s">
        <v>122</v>
      </c>
      <c r="C22" s="172">
        <f>[2]datitrim!C115</f>
        <v>8029633</v>
      </c>
      <c r="D22" s="173">
        <f>C22*100/$O22</f>
        <v>8.6528088096387084</v>
      </c>
      <c r="E22" s="172">
        <f>[2]datitrim!D115</f>
        <v>2362687</v>
      </c>
      <c r="F22" s="173">
        <f>E22*100/$O22</f>
        <v>2.5460539588819131</v>
      </c>
      <c r="G22" s="172">
        <f>[2]datitrim!E115</f>
        <v>168634</v>
      </c>
      <c r="H22" s="173">
        <f>G22*100/$O22</f>
        <v>0.18172160057684006</v>
      </c>
      <c r="I22" s="172">
        <f>[2]datitrim!F115</f>
        <v>62288876</v>
      </c>
      <c r="J22" s="173">
        <f>I22*100/$O22</f>
        <v>67.123084578746386</v>
      </c>
      <c r="K22" s="172">
        <f>[2]datitrim!G115</f>
        <v>19119217</v>
      </c>
      <c r="L22" s="173">
        <f>K22*100/$O22</f>
        <v>20.603049889203422</v>
      </c>
      <c r="M22" s="172">
        <f>[2]datitrim!H115</f>
        <v>828947</v>
      </c>
      <c r="N22" s="173">
        <f>M22*100/$O22</f>
        <v>0.89328116295272508</v>
      </c>
      <c r="O22" s="174">
        <f>[2]datitrim!I115</f>
        <v>92797994</v>
      </c>
      <c r="P22" s="173">
        <f>D22+F22+H22+J22+L22+N22</f>
        <v>100</v>
      </c>
    </row>
    <row r="23" spans="1:16" ht="15.95" customHeight="1" x14ac:dyDescent="0.2">
      <c r="A23" s="184"/>
      <c r="B23" s="185" t="s">
        <v>123</v>
      </c>
      <c r="C23" s="186">
        <f>[2]datitrim!C116</f>
        <v>3205117</v>
      </c>
      <c r="D23" s="187">
        <f>C23*100/$O23</f>
        <v>29.731235729759703</v>
      </c>
      <c r="E23" s="186">
        <f>[2]datitrim!D116</f>
        <v>562518</v>
      </c>
      <c r="F23" s="187">
        <f>E23*100/$O23</f>
        <v>5.2180170833804098</v>
      </c>
      <c r="G23" s="186">
        <f>[2]datitrim!E116</f>
        <v>34974</v>
      </c>
      <c r="H23" s="187">
        <f>G23*100/$O23</f>
        <v>0.324425048574706</v>
      </c>
      <c r="I23" s="186">
        <f>[2]datitrim!F116</f>
        <v>5674282</v>
      </c>
      <c r="J23" s="187">
        <f>I23*100/$O23</f>
        <v>52.635649724840732</v>
      </c>
      <c r="K23" s="186">
        <f>[2]datitrim!G116</f>
        <v>1283952</v>
      </c>
      <c r="L23" s="187">
        <f>K23*100/$O23</f>
        <v>11.910167266186049</v>
      </c>
      <c r="M23" s="186">
        <f>[2]datitrim!H116</f>
        <v>19459</v>
      </c>
      <c r="N23" s="187">
        <f>M23*100/$O23</f>
        <v>0.18050514725839778</v>
      </c>
      <c r="O23" s="188">
        <f>[2]datitrim!I116</f>
        <v>10780302</v>
      </c>
      <c r="P23" s="187">
        <f>D23+F23+H23+J23+L23+N23</f>
        <v>100</v>
      </c>
    </row>
    <row r="24" spans="1:16" ht="15.2" hidden="1" customHeight="1" x14ac:dyDescent="0.2">
      <c r="A24" s="189"/>
      <c r="B24" s="190"/>
      <c r="C24" s="191">
        <f>C21+C22+C23</f>
        <v>13343265</v>
      </c>
      <c r="D24" s="192"/>
      <c r="E24" s="191">
        <f>E21+E22+E23</f>
        <v>5510666</v>
      </c>
      <c r="F24" s="193"/>
      <c r="G24" s="192">
        <f>G21+G22+G23</f>
        <v>211763</v>
      </c>
      <c r="H24" s="192"/>
      <c r="I24" s="191">
        <f>I21+I22+I23</f>
        <v>68304559</v>
      </c>
      <c r="J24" s="193"/>
      <c r="K24" s="192">
        <f>K21+K22+K23</f>
        <v>20789150</v>
      </c>
      <c r="L24" s="192"/>
      <c r="M24" s="191">
        <f>M21+M22+M23</f>
        <v>870047</v>
      </c>
      <c r="N24" s="193"/>
      <c r="O24" s="194">
        <f>O21+O22+O23</f>
        <v>109029450</v>
      </c>
      <c r="P24" s="195">
        <f>H24+F24+N24+J24+L24+D24</f>
        <v>0</v>
      </c>
    </row>
    <row r="25" spans="1:16" ht="18" customHeight="1" x14ac:dyDescent="0.2">
      <c r="A25" s="124"/>
      <c r="B25" s="196" t="s">
        <v>124</v>
      </c>
      <c r="C25" s="197"/>
      <c r="D25" s="198"/>
      <c r="E25" s="197"/>
      <c r="F25" s="198"/>
      <c r="G25" s="197"/>
      <c r="H25" s="198"/>
      <c r="I25" s="197"/>
      <c r="J25" s="198"/>
      <c r="K25" s="197"/>
      <c r="L25" s="198"/>
      <c r="M25" s="197"/>
      <c r="N25" s="198"/>
      <c r="O25" s="199"/>
      <c r="P25" s="200"/>
    </row>
    <row r="26" spans="1:16" ht="15.95" customHeight="1" x14ac:dyDescent="0.2">
      <c r="A26" s="90"/>
      <c r="B26" s="171" t="s">
        <v>111</v>
      </c>
      <c r="C26" s="172">
        <f>[2]datitrim!C117</f>
        <v>478661</v>
      </c>
      <c r="D26" s="173">
        <f>C26*100/$O26</f>
        <v>12.749870679620546</v>
      </c>
      <c r="E26" s="172">
        <f>[2]datitrim!D117</f>
        <v>1463560</v>
      </c>
      <c r="F26" s="173">
        <f>E26*100/$O26</f>
        <v>38.984167776078365</v>
      </c>
      <c r="G26" s="172">
        <f>[2]datitrim!E117</f>
        <v>158401</v>
      </c>
      <c r="H26" s="173">
        <f>G26*100/$O26</f>
        <v>4.2192538467152625</v>
      </c>
      <c r="I26" s="172">
        <f>[2]datitrim!F117</f>
        <v>1260037</v>
      </c>
      <c r="J26" s="173">
        <f>I26*100/$O26</f>
        <v>33.56302017824104</v>
      </c>
      <c r="K26" s="172">
        <f>[2]datitrim!G117</f>
        <v>6986</v>
      </c>
      <c r="L26" s="173">
        <f>K26*100/$O26</f>
        <v>0.18608283642876511</v>
      </c>
      <c r="M26" s="172">
        <f>[2]datitrim!H117</f>
        <v>386597</v>
      </c>
      <c r="N26" s="173">
        <f>M26*100/$O26</f>
        <v>10.297604682916019</v>
      </c>
      <c r="O26" s="174">
        <f>[2]datitrim!I117</f>
        <v>3754242</v>
      </c>
      <c r="P26" s="173">
        <f>D26+F26+H26+J26+L26+N26</f>
        <v>100</v>
      </c>
    </row>
    <row r="27" spans="1:16" ht="15.95" customHeight="1" x14ac:dyDescent="0.2">
      <c r="A27" s="90"/>
      <c r="B27" s="171" t="s">
        <v>113</v>
      </c>
      <c r="C27" s="172">
        <f>[2]datitrim!C118</f>
        <v>0</v>
      </c>
      <c r="D27" s="176"/>
      <c r="E27" s="172">
        <f>[2]datitrim!D118</f>
        <v>0</v>
      </c>
      <c r="F27" s="176"/>
      <c r="G27" s="172">
        <f>[2]datitrim!E118</f>
        <v>0</v>
      </c>
      <c r="H27" s="176"/>
      <c r="I27" s="172">
        <f>[2]datitrim!F118</f>
        <v>0</v>
      </c>
      <c r="J27" s="176"/>
      <c r="K27" s="172">
        <f>[2]datitrim!G118</f>
        <v>0</v>
      </c>
      <c r="L27" s="176"/>
      <c r="M27" s="172">
        <f>[2]datitrim!H118</f>
        <v>0</v>
      </c>
      <c r="N27" s="176"/>
      <c r="O27" s="174">
        <f>[2]datitrim!I118</f>
        <v>0</v>
      </c>
      <c r="P27" s="173"/>
    </row>
    <row r="28" spans="1:16" ht="15.95" customHeight="1" x14ac:dyDescent="0.2">
      <c r="A28" s="90"/>
      <c r="B28" s="171" t="s">
        <v>114</v>
      </c>
      <c r="C28" s="172">
        <f>[2]datitrim!C119</f>
        <v>0</v>
      </c>
      <c r="D28" s="173">
        <f>C28*100/$O28</f>
        <v>0</v>
      </c>
      <c r="E28" s="172">
        <f>[2]datitrim!D119</f>
        <v>4896</v>
      </c>
      <c r="F28" s="173">
        <f>E28*100/$O28</f>
        <v>43.675289919714544</v>
      </c>
      <c r="G28" s="172">
        <f>[2]datitrim!E119</f>
        <v>6314</v>
      </c>
      <c r="H28" s="176">
        <f>G28*100/$O28</f>
        <v>56.324710080285456</v>
      </c>
      <c r="I28" s="172">
        <f>[2]datitrim!F119</f>
        <v>0</v>
      </c>
      <c r="J28" s="173">
        <f>I28*100/$O28</f>
        <v>0</v>
      </c>
      <c r="K28" s="172">
        <f>[2]datitrim!G119</f>
        <v>0</v>
      </c>
      <c r="L28" s="173">
        <f>K28*100/$O28</f>
        <v>0</v>
      </c>
      <c r="M28" s="172">
        <f>[2]datitrim!H119</f>
        <v>0</v>
      </c>
      <c r="N28" s="173">
        <f>M28*100/$O28</f>
        <v>0</v>
      </c>
      <c r="O28" s="174">
        <f>[2]datitrim!I119</f>
        <v>11210</v>
      </c>
      <c r="P28" s="173">
        <f>D28+F28+H28+J28+L28+N28</f>
        <v>100</v>
      </c>
    </row>
    <row r="29" spans="1:16" ht="15.95" customHeight="1" x14ac:dyDescent="0.2">
      <c r="A29" s="90"/>
      <c r="B29" s="171" t="s">
        <v>115</v>
      </c>
      <c r="C29" s="172">
        <f>[2]datitrim!C120</f>
        <v>7289</v>
      </c>
      <c r="D29" s="173">
        <f>C29*100/$O29</f>
        <v>17.721426661155821</v>
      </c>
      <c r="E29" s="172">
        <f>[2]datitrim!D120</f>
        <v>2460</v>
      </c>
      <c r="F29" s="173">
        <f>E29*100/$O29</f>
        <v>5.9808903260314601</v>
      </c>
      <c r="G29" s="172">
        <f>[2]datitrim!E120</f>
        <v>1346</v>
      </c>
      <c r="H29" s="176"/>
      <c r="I29" s="172">
        <f>[2]datitrim!F120</f>
        <v>587</v>
      </c>
      <c r="J29" s="173">
        <f>I29*100/$O29</f>
        <v>1.4271474070652306</v>
      </c>
      <c r="K29" s="172">
        <f>[2]datitrim!G120</f>
        <v>0</v>
      </c>
      <c r="L29" s="176"/>
      <c r="M29" s="172">
        <f>[2]datitrim!H120</f>
        <v>29449</v>
      </c>
      <c r="N29" s="173">
        <f>M29*100/$O29</f>
        <v>71.598064720040838</v>
      </c>
      <c r="O29" s="174">
        <f>[2]datitrim!I120</f>
        <v>41131</v>
      </c>
      <c r="P29" s="173">
        <f>D29+F29+H29+J29+L29+N29</f>
        <v>96.727529114293347</v>
      </c>
    </row>
    <row r="30" spans="1:16" ht="15.95" customHeight="1" x14ac:dyDescent="0.2">
      <c r="A30" s="90"/>
      <c r="B30" s="171" t="s">
        <v>116</v>
      </c>
      <c r="C30" s="172">
        <f>[2]datitrim!C121</f>
        <v>341136</v>
      </c>
      <c r="D30" s="173">
        <f>C30*100/$O30</f>
        <v>26.007979208010617</v>
      </c>
      <c r="E30" s="172">
        <f>[2]datitrim!D121</f>
        <v>581696</v>
      </c>
      <c r="F30" s="173">
        <f>E30*100/$O30</f>
        <v>44.348111818696779</v>
      </c>
      <c r="G30" s="172">
        <f>[2]datitrim!E121</f>
        <v>88808</v>
      </c>
      <c r="H30" s="173">
        <f>G30*100/$O30</f>
        <v>6.7706621919264078</v>
      </c>
      <c r="I30" s="172">
        <f>[2]datitrim!F121</f>
        <v>129787</v>
      </c>
      <c r="J30" s="173">
        <f>I30*100/$O30</f>
        <v>9.8948735913831261</v>
      </c>
      <c r="K30" s="172">
        <f>[2]datitrim!G121</f>
        <v>8091</v>
      </c>
      <c r="L30" s="173">
        <f>K30*100/$O30</f>
        <v>0.61685239837488248</v>
      </c>
      <c r="M30" s="172">
        <f>[2]datitrim!H121</f>
        <v>162141</v>
      </c>
      <c r="N30" s="173">
        <f>M30*100/$O30</f>
        <v>12.361520791608184</v>
      </c>
      <c r="O30" s="174">
        <f>[2]datitrim!I121</f>
        <v>1311659</v>
      </c>
      <c r="P30" s="173">
        <f>D30+F30+H30+J30+L30+N30</f>
        <v>100</v>
      </c>
    </row>
    <row r="31" spans="1:16" ht="15.95" customHeight="1" x14ac:dyDescent="0.2">
      <c r="A31" s="90"/>
      <c r="B31" s="171" t="s">
        <v>118</v>
      </c>
      <c r="C31" s="172">
        <f>[2]datitrim!C127</f>
        <v>99308</v>
      </c>
      <c r="D31" s="173">
        <f>C31*100/$O31</f>
        <v>11.007047046070701</v>
      </c>
      <c r="E31" s="172">
        <f>[2]datitrim!D127</f>
        <v>709355</v>
      </c>
      <c r="F31" s="173">
        <f>E31*100/$O31</f>
        <v>78.623110498303078</v>
      </c>
      <c r="G31" s="172">
        <f>[2]datitrim!E127</f>
        <v>0</v>
      </c>
      <c r="H31" s="173">
        <f>G31*100/$O31</f>
        <v>0</v>
      </c>
      <c r="I31" s="172">
        <f>[2]datitrim!F127</f>
        <v>77820</v>
      </c>
      <c r="J31" s="173">
        <f>I31*100/$O31</f>
        <v>8.6253715826038384</v>
      </c>
      <c r="K31" s="172">
        <f>[2]datitrim!G127</f>
        <v>4058</v>
      </c>
      <c r="L31" s="173">
        <f>K31*100/$O31</f>
        <v>0.44977843590601868</v>
      </c>
      <c r="M31" s="172">
        <f>[2]datitrim!H127</f>
        <v>11681</v>
      </c>
      <c r="N31" s="173">
        <f>M31*100/$O31</f>
        <v>1.2946924371163637</v>
      </c>
      <c r="O31" s="174">
        <f>[2]datitrim!I127</f>
        <v>902222</v>
      </c>
      <c r="P31" s="173">
        <f>D31+F31+H31+J31+L31+N31</f>
        <v>99.999999999999986</v>
      </c>
    </row>
    <row r="32" spans="1:16" ht="18" customHeight="1" x14ac:dyDescent="0.2">
      <c r="A32" s="184"/>
      <c r="B32" s="201" t="s">
        <v>125</v>
      </c>
      <c r="C32" s="188">
        <f>C26+C27+C28+C29+C30+C31</f>
        <v>926394</v>
      </c>
      <c r="D32" s="202">
        <f>C32*100/$O32</f>
        <v>15.387418644144372</v>
      </c>
      <c r="E32" s="188">
        <f>E26+E27+E28+E29+E30+E31</f>
        <v>2761967</v>
      </c>
      <c r="F32" s="202">
        <f>E32*100/$O32</f>
        <v>45.876314516621974</v>
      </c>
      <c r="G32" s="188">
        <f>G26+G27+G28+G29+G30+G31</f>
        <v>254869</v>
      </c>
      <c r="H32" s="202">
        <f>G32*100/$O32</f>
        <v>4.2333780253482125</v>
      </c>
      <c r="I32" s="188">
        <f>I26+I27+I28+I29+I30+I31</f>
        <v>1468231</v>
      </c>
      <c r="J32" s="202">
        <f>I32*100/$O32</f>
        <v>24.387339580470876</v>
      </c>
      <c r="K32" s="188">
        <f>K26+K27+K28+K29+K30+K31</f>
        <v>19135</v>
      </c>
      <c r="L32" s="202">
        <f>K32*100/$O32</f>
        <v>0.31783264545722723</v>
      </c>
      <c r="M32" s="188">
        <f>M26+M27+M28+M29+M30+M31</f>
        <v>589868</v>
      </c>
      <c r="N32" s="202">
        <f>M32*100/$O32</f>
        <v>9.7977165879573409</v>
      </c>
      <c r="O32" s="188">
        <f>C32+K32+I32+M32+E32+G32</f>
        <v>6020464</v>
      </c>
      <c r="P32" s="202">
        <f>D32+F32+H32+J32+L32+N32</f>
        <v>100.00000000000001</v>
      </c>
    </row>
    <row r="33" spans="1:16" ht="15.95" customHeight="1" x14ac:dyDescent="0.2">
      <c r="A33" s="203"/>
      <c r="B33" s="204" t="s">
        <v>29</v>
      </c>
      <c r="C33" s="197"/>
      <c r="D33" s="200"/>
      <c r="E33" s="197"/>
      <c r="F33" s="200"/>
      <c r="G33" s="197"/>
      <c r="H33" s="200"/>
      <c r="I33" s="197"/>
      <c r="J33" s="200"/>
      <c r="K33" s="197"/>
      <c r="L33" s="200"/>
      <c r="M33" s="197"/>
      <c r="N33" s="200"/>
      <c r="O33" s="199"/>
      <c r="P33" s="200"/>
    </row>
    <row r="34" spans="1:16" ht="15.95" customHeight="1" x14ac:dyDescent="0.2">
      <c r="A34" s="184"/>
      <c r="B34" s="205" t="s">
        <v>184</v>
      </c>
      <c r="C34" s="206">
        <f>C19+C32</f>
        <v>14269659</v>
      </c>
      <c r="D34" s="207">
        <f>C34*100/$O34</f>
        <v>12.403015790172603</v>
      </c>
      <c r="E34" s="206">
        <f>E19+E32</f>
        <v>8272633</v>
      </c>
      <c r="F34" s="207">
        <f>E34*100/$O34</f>
        <v>7.1904729976590858</v>
      </c>
      <c r="G34" s="206">
        <f>G19+G32</f>
        <v>466632</v>
      </c>
      <c r="H34" s="207">
        <f>G34*100/$O34</f>
        <v>0.40559091595670382</v>
      </c>
      <c r="I34" s="206">
        <f>I19+I32</f>
        <v>69772790</v>
      </c>
      <c r="J34" s="207">
        <f>I34*100/$O34</f>
        <v>60.64566897459828</v>
      </c>
      <c r="K34" s="206">
        <f>K19+K32</f>
        <v>20808285</v>
      </c>
      <c r="L34" s="207">
        <f>K34*100/$O34</f>
        <v>18.086310781596932</v>
      </c>
      <c r="M34" s="206">
        <f>M19+M32</f>
        <v>1459915</v>
      </c>
      <c r="N34" s="207">
        <f>M34*100/$O34</f>
        <v>1.2689405400163967</v>
      </c>
      <c r="O34" s="206">
        <f>O19+O32</f>
        <v>115049914</v>
      </c>
      <c r="P34" s="207">
        <f>D34+F34+H34+J34+L34+N34</f>
        <v>100.00000000000001</v>
      </c>
    </row>
    <row r="35" spans="1:16" ht="15.95" customHeight="1" x14ac:dyDescent="0.2">
      <c r="A35" s="235"/>
      <c r="B35" s="103" t="str">
        <f>"Variazione %   "&amp;[2]datitrim!$I$1&amp;" / "&amp;[2]datitrim!$I$1-1</f>
        <v>Variazione %   2014 / 2013</v>
      </c>
      <c r="C35" s="209">
        <f>[2]datitrim!K129</f>
        <v>15.16</v>
      </c>
      <c r="D35" s="210"/>
      <c r="E35" s="209">
        <f>[2]datitrim!L129</f>
        <v>13.33</v>
      </c>
      <c r="F35" s="210"/>
      <c r="G35" s="209">
        <f>[2]datitrim!M129</f>
        <v>16.63</v>
      </c>
      <c r="H35" s="210"/>
      <c r="I35" s="209">
        <f>[2]datitrim!N129</f>
        <v>36.119999999999997</v>
      </c>
      <c r="J35" s="210"/>
      <c r="K35" s="209">
        <f>[2]datitrim!O129</f>
        <v>26.63</v>
      </c>
      <c r="L35" s="210"/>
      <c r="M35" s="209">
        <f>[2]datitrim!P129</f>
        <v>44.45</v>
      </c>
      <c r="N35" s="210"/>
      <c r="O35" s="211">
        <f>[2]datitrim!Q129</f>
        <v>29.57</v>
      </c>
      <c r="P35" s="212"/>
    </row>
    <row r="36" spans="1:16" ht="15.95" customHeight="1" x14ac:dyDescent="0.2">
      <c r="A36" s="511" t="str">
        <f>"Variazione %   "&amp;[2]datitrim!$I$1&amp;" / "&amp;[2]datitrim!$I$1-1&amp;" su basi omogenee *"</f>
        <v>Variazione %   2014 / 2013 su basi omogenee *</v>
      </c>
      <c r="B36" s="512"/>
      <c r="C36" s="209">
        <f>[2]omogenei!K129</f>
        <v>15.16</v>
      </c>
      <c r="D36" s="210"/>
      <c r="E36" s="209">
        <f>[2]omogenei!L129</f>
        <v>13.33</v>
      </c>
      <c r="F36" s="210"/>
      <c r="G36" s="209">
        <f>[2]omogenei!M129</f>
        <v>153.63999999999999</v>
      </c>
      <c r="H36" s="210"/>
      <c r="I36" s="209">
        <f>[2]omogenei!N129</f>
        <v>36.08</v>
      </c>
      <c r="J36" s="210"/>
      <c r="K36" s="209">
        <f>[2]omogenei!O129</f>
        <v>27.75</v>
      </c>
      <c r="L36" s="210"/>
      <c r="M36" s="209">
        <f>[2]omogenei!P129</f>
        <v>44.45</v>
      </c>
      <c r="N36" s="210"/>
      <c r="O36" s="211">
        <f>[2]omogenei!Q129</f>
        <v>30.08</v>
      </c>
      <c r="P36" s="212"/>
    </row>
    <row r="37" spans="1:16" ht="6.95" customHeight="1" x14ac:dyDescent="0.2">
      <c r="A37" s="213"/>
      <c r="B37" s="190"/>
      <c r="C37" s="192"/>
      <c r="D37" s="214"/>
      <c r="E37" s="192"/>
      <c r="F37" s="214"/>
      <c r="G37" s="192"/>
      <c r="H37" s="214"/>
      <c r="I37" s="192"/>
      <c r="J37" s="214"/>
      <c r="K37" s="192"/>
      <c r="L37" s="214"/>
      <c r="M37" s="192"/>
      <c r="N37" s="214"/>
      <c r="O37" s="194"/>
      <c r="P37" s="214"/>
    </row>
    <row r="38" spans="1:16" ht="12.95" customHeight="1" x14ac:dyDescent="0.2">
      <c r="A38" s="213"/>
      <c r="B38" s="66" t="s">
        <v>126</v>
      </c>
      <c r="C38" s="192"/>
      <c r="D38" s="214"/>
      <c r="E38" s="192"/>
      <c r="F38" s="214"/>
      <c r="G38" s="192"/>
      <c r="H38" s="214"/>
      <c r="I38" s="192"/>
      <c r="J38" s="214"/>
      <c r="K38" s="192"/>
      <c r="L38" s="214"/>
      <c r="M38" s="192"/>
      <c r="N38" s="214"/>
      <c r="O38" s="194"/>
      <c r="P38" s="214"/>
    </row>
    <row r="39" spans="1:16" s="66" customFormat="1" ht="22.15" customHeight="1" x14ac:dyDescent="0.2">
      <c r="A39" s="67"/>
      <c r="B39" s="513" t="s">
        <v>185</v>
      </c>
      <c r="C39" s="513"/>
      <c r="D39" s="513"/>
      <c r="E39" s="513"/>
      <c r="F39" s="513"/>
      <c r="G39" s="513"/>
      <c r="H39" s="513"/>
      <c r="I39" s="513"/>
      <c r="J39" s="513"/>
      <c r="K39" s="513"/>
      <c r="L39" s="513"/>
      <c r="M39" s="513"/>
      <c r="N39" s="513"/>
      <c r="O39" s="513"/>
      <c r="P39" s="513"/>
    </row>
    <row r="40" spans="1:16" ht="12.95" customHeight="1" x14ac:dyDescent="0.2">
      <c r="B40" s="66" t="s">
        <v>127</v>
      </c>
    </row>
    <row r="41" spans="1:16" s="74" customFormat="1" x14ac:dyDescent="0.2">
      <c r="B41" s="51"/>
      <c r="C41" s="51"/>
      <c r="D41" s="51"/>
      <c r="E41" s="51"/>
      <c r="F41" s="51"/>
      <c r="G41" s="51"/>
      <c r="H41" s="51"/>
      <c r="I41" s="51"/>
      <c r="J41" s="51"/>
      <c r="K41" s="51"/>
      <c r="L41" s="51"/>
      <c r="M41" s="51"/>
      <c r="N41" s="51"/>
      <c r="O41" s="51"/>
      <c r="P41" s="51"/>
    </row>
  </sheetData>
  <mergeCells count="9">
    <mergeCell ref="A36:B36"/>
    <mergeCell ref="B39:P39"/>
    <mergeCell ref="C6:D7"/>
    <mergeCell ref="I6:J7"/>
    <mergeCell ref="K6:L7"/>
    <mergeCell ref="M6:N7"/>
    <mergeCell ref="O6:P7"/>
    <mergeCell ref="E7:F7"/>
    <mergeCell ref="G7:H7"/>
  </mergeCells>
  <printOptions horizontalCentered="1"/>
  <pageMargins left="0.31496062992125984" right="0.11811023622047245" top="0.19685039370078741" bottom="0" header="0.19685039370078741" footer="0"/>
  <pageSetup paperSize="9" scale="96" orientation="landscape" verticalDpi="597" r:id="rId1"/>
  <headerFooter alignWithMargins="0">
    <oddHeader>&amp;L&amp;"Arial,Normale"&amp;8IVASS - SERVIZIO STUDI E GESTIONE DATI
DIVISIONE STUDI E STATISTICHE</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84"/>
  <sheetViews>
    <sheetView showGridLines="0" zoomScaleNormal="100" workbookViewId="0">
      <selection activeCell="T6" sqref="T6"/>
    </sheetView>
  </sheetViews>
  <sheetFormatPr defaultColWidth="9" defaultRowHeight="11.25" x14ac:dyDescent="0.2"/>
  <cols>
    <col min="1" max="1" width="7.5703125" style="69" customWidth="1"/>
    <col min="2" max="2" width="8.42578125" style="69" customWidth="1"/>
    <col min="3" max="3" width="24.140625" style="70" customWidth="1"/>
    <col min="4" max="4" width="8.42578125" style="69" customWidth="1"/>
    <col min="5" max="5" width="11.140625" style="69" customWidth="1"/>
    <col min="6" max="6" width="8.42578125" style="69" customWidth="1"/>
    <col min="7" max="7" width="11.140625" style="69" customWidth="1"/>
    <col min="8" max="11" width="10.28515625" style="69" customWidth="1"/>
    <col min="12" max="16384" width="9" style="69"/>
  </cols>
  <sheetData>
    <row r="1" spans="1:11" ht="12.95" customHeight="1" x14ac:dyDescent="0.2">
      <c r="K1" s="71" t="s">
        <v>205</v>
      </c>
    </row>
    <row r="2" spans="1:11" s="74" customFormat="1" ht="25.5" customHeight="1" x14ac:dyDescent="0.2">
      <c r="A2" s="72" t="s">
        <v>181</v>
      </c>
      <c r="B2" s="72"/>
      <c r="C2" s="73"/>
      <c r="D2" s="72"/>
      <c r="E2" s="72"/>
      <c r="F2" s="72"/>
      <c r="G2" s="72"/>
      <c r="H2" s="72"/>
      <c r="I2" s="72"/>
      <c r="J2" s="72"/>
      <c r="K2" s="72"/>
    </row>
    <row r="3" spans="1:11" s="74" customFormat="1" ht="12.95" customHeight="1" x14ac:dyDescent="0.2">
      <c r="A3" s="72" t="s">
        <v>4</v>
      </c>
      <c r="B3" s="72"/>
      <c r="C3" s="73"/>
      <c r="D3" s="72"/>
      <c r="E3" s="72"/>
      <c r="F3" s="72"/>
      <c r="G3" s="72"/>
      <c r="H3" s="72"/>
      <c r="I3" s="72"/>
      <c r="J3" s="72"/>
      <c r="K3" s="72"/>
    </row>
    <row r="4" spans="1:11" s="74" customFormat="1" ht="12.95" customHeight="1" x14ac:dyDescent="0.2">
      <c r="A4" s="72" t="str">
        <f>"Nuova produzione emessa "&amp;IF([2]datitrim!J1=0,"nell'anno ","a tutto il "&amp;TRIM([2]datitrim!J1)&amp;" trimestre ")&amp;[2]datitrim!I1&amp;" (b)"</f>
        <v>Nuova produzione emessa nell'anno 2014 (b)</v>
      </c>
      <c r="B4" s="72"/>
      <c r="C4" s="73"/>
      <c r="D4" s="72"/>
      <c r="E4" s="72"/>
      <c r="F4" s="72"/>
      <c r="G4" s="72"/>
      <c r="H4" s="72"/>
      <c r="I4" s="72"/>
      <c r="J4" s="72"/>
      <c r="K4" s="72"/>
    </row>
    <row r="5" spans="1:11" s="74" customFormat="1" ht="12.95" customHeight="1" x14ac:dyDescent="0.2">
      <c r="A5" s="69"/>
      <c r="C5" s="69"/>
      <c r="I5" s="69"/>
      <c r="J5" s="69"/>
      <c r="K5" s="75" t="s">
        <v>5</v>
      </c>
    </row>
    <row r="6" spans="1:11" s="74" customFormat="1" ht="12.95" customHeight="1" x14ac:dyDescent="0.2">
      <c r="A6" s="76"/>
      <c r="C6" s="69"/>
      <c r="I6" s="69"/>
      <c r="J6" s="69"/>
      <c r="K6" s="71"/>
    </row>
    <row r="7" spans="1:11" ht="12.95" customHeight="1" x14ac:dyDescent="0.2">
      <c r="A7" s="434" t="s">
        <v>46</v>
      </c>
      <c r="B7" s="435"/>
      <c r="C7" s="436"/>
      <c r="D7" s="77" t="s">
        <v>47</v>
      </c>
      <c r="E7" s="78"/>
      <c r="F7" s="79" t="s">
        <v>48</v>
      </c>
      <c r="G7" s="78"/>
      <c r="H7" s="80" t="s">
        <v>49</v>
      </c>
      <c r="I7" s="80"/>
      <c r="J7" s="80"/>
      <c r="K7" s="81"/>
    </row>
    <row r="8" spans="1:11" ht="12.95" customHeight="1" x14ac:dyDescent="0.2">
      <c r="A8" s="437"/>
      <c r="B8" s="438"/>
      <c r="C8" s="439"/>
      <c r="D8" s="82" t="s">
        <v>50</v>
      </c>
      <c r="E8" s="82" t="s">
        <v>51</v>
      </c>
      <c r="F8" s="82" t="s">
        <v>50</v>
      </c>
      <c r="G8" s="82" t="s">
        <v>51</v>
      </c>
      <c r="H8" s="82" t="s">
        <v>52</v>
      </c>
      <c r="I8" s="82" t="s">
        <v>53</v>
      </c>
      <c r="J8" s="82" t="s">
        <v>54</v>
      </c>
      <c r="K8" s="83" t="s">
        <v>55</v>
      </c>
    </row>
    <row r="9" spans="1:11" ht="12.95" customHeight="1" x14ac:dyDescent="0.2">
      <c r="A9" s="440"/>
      <c r="B9" s="441"/>
      <c r="C9" s="442"/>
      <c r="D9" s="84" t="s">
        <v>56</v>
      </c>
      <c r="E9" s="84" t="s">
        <v>57</v>
      </c>
      <c r="F9" s="84" t="s">
        <v>56</v>
      </c>
      <c r="G9" s="84" t="s">
        <v>57</v>
      </c>
      <c r="H9" s="84" t="s">
        <v>58</v>
      </c>
      <c r="I9" s="84"/>
      <c r="J9" s="84"/>
      <c r="K9" s="85"/>
    </row>
    <row r="10" spans="1:11" ht="12.95" customHeight="1" x14ac:dyDescent="0.2">
      <c r="A10" s="86" t="s">
        <v>59</v>
      </c>
      <c r="B10" s="87" t="s">
        <v>60</v>
      </c>
      <c r="C10" s="87"/>
      <c r="D10" s="88"/>
      <c r="E10" s="88"/>
      <c r="F10" s="88"/>
      <c r="G10" s="88"/>
      <c r="H10" s="88"/>
      <c r="I10" s="88"/>
      <c r="J10" s="88"/>
      <c r="K10" s="89"/>
    </row>
    <row r="11" spans="1:11" ht="12" customHeight="1" x14ac:dyDescent="0.2">
      <c r="A11" s="90"/>
      <c r="B11" s="70" t="s">
        <v>61</v>
      </c>
      <c r="D11" s="91">
        <f>[2]datitrim!C21</f>
        <v>2247853</v>
      </c>
      <c r="E11" s="91">
        <f>[2]datitrim!D21</f>
        <v>62572513</v>
      </c>
      <c r="F11" s="91">
        <f>[2]datitrim!E21</f>
        <v>288618</v>
      </c>
      <c r="G11" s="91">
        <f>[2]datitrim!F21</f>
        <v>325264</v>
      </c>
      <c r="H11" s="91">
        <f>[2]datitrim!G21</f>
        <v>632821</v>
      </c>
      <c r="I11" s="91">
        <f>[2]datitrim!H21</f>
        <v>52791296</v>
      </c>
      <c r="J11" s="91">
        <f>[2]datitrim!I21</f>
        <v>2078449</v>
      </c>
      <c r="K11" s="92">
        <f>[2]datitrim!J21</f>
        <v>55502566</v>
      </c>
    </row>
    <row r="12" spans="1:11" ht="12" customHeight="1" x14ac:dyDescent="0.2">
      <c r="A12" s="90"/>
      <c r="B12" s="93" t="s">
        <v>62</v>
      </c>
      <c r="D12" s="91">
        <f>[2]datitrim!C22</f>
        <v>6723</v>
      </c>
      <c r="E12" s="91">
        <f>[2]datitrim!D22</f>
        <v>200228</v>
      </c>
      <c r="F12" s="91">
        <f>[2]datitrim!E22</f>
        <v>0</v>
      </c>
      <c r="G12" s="91">
        <f>[2]datitrim!F22</f>
        <v>0</v>
      </c>
      <c r="H12" s="91">
        <f>[2]datitrim!G22</f>
        <v>8517</v>
      </c>
      <c r="I12" s="91">
        <f>[2]datitrim!H22</f>
        <v>121838</v>
      </c>
      <c r="J12" s="91">
        <f>[2]datitrim!I22</f>
        <v>13701</v>
      </c>
      <c r="K12" s="92">
        <f>[2]datitrim!J22</f>
        <v>144056</v>
      </c>
    </row>
    <row r="13" spans="1:11" ht="12" customHeight="1" x14ac:dyDescent="0.2">
      <c r="A13" s="90"/>
      <c r="B13" s="94" t="s">
        <v>63</v>
      </c>
      <c r="D13" s="91">
        <f>[2]datitrim!C54</f>
        <v>0</v>
      </c>
      <c r="E13" s="91">
        <f>[2]datitrim!D54</f>
        <v>0</v>
      </c>
      <c r="F13" s="91">
        <f>[2]datitrim!E54</f>
        <v>280138</v>
      </c>
      <c r="G13" s="91">
        <f>[2]datitrim!F54</f>
        <v>245931</v>
      </c>
      <c r="H13" s="91">
        <f>[2]datitrim!G54</f>
        <v>0</v>
      </c>
      <c r="I13" s="91">
        <f>[2]datitrim!H54</f>
        <v>0</v>
      </c>
      <c r="J13" s="91">
        <f>[2]datitrim!I54</f>
        <v>603482</v>
      </c>
      <c r="K13" s="92">
        <f>[2]datitrim!J54</f>
        <v>603482</v>
      </c>
    </row>
    <row r="14" spans="1:11" ht="12" customHeight="1" x14ac:dyDescent="0.2">
      <c r="A14" s="90"/>
      <c r="B14" s="70" t="s">
        <v>64</v>
      </c>
      <c r="D14" s="91">
        <f>[2]datitrim!C23</f>
        <v>680493</v>
      </c>
      <c r="E14" s="91">
        <f>[2]datitrim!D23</f>
        <v>40356115</v>
      </c>
      <c r="F14" s="91">
        <f>[2]datitrim!E23</f>
        <v>443</v>
      </c>
      <c r="G14" s="91">
        <f>[2]datitrim!F23</f>
        <v>5706</v>
      </c>
      <c r="H14" s="91">
        <f>[2]datitrim!G23</f>
        <v>116653</v>
      </c>
      <c r="I14" s="91">
        <f>[2]datitrim!H23</f>
        <v>165680</v>
      </c>
      <c r="J14" s="91">
        <f>[2]datitrim!I23</f>
        <v>630</v>
      </c>
      <c r="K14" s="92">
        <f>[2]datitrim!J23</f>
        <v>282963</v>
      </c>
    </row>
    <row r="15" spans="1:11" ht="12" customHeight="1" x14ac:dyDescent="0.2">
      <c r="A15" s="90"/>
      <c r="B15" s="70" t="s">
        <v>65</v>
      </c>
      <c r="D15" s="91">
        <f>[2]datitrim!C24</f>
        <v>3637</v>
      </c>
      <c r="E15" s="91">
        <f>[2]datitrim!D24</f>
        <v>204518</v>
      </c>
      <c r="F15" s="91">
        <f>[2]datitrim!E24</f>
        <v>5</v>
      </c>
      <c r="G15" s="91">
        <f>[2]datitrim!F24</f>
        <v>121</v>
      </c>
      <c r="H15" s="91">
        <f>[2]datitrim!G24</f>
        <v>1294</v>
      </c>
      <c r="I15" s="91">
        <f>[2]datitrim!H24</f>
        <v>3266</v>
      </c>
      <c r="J15" s="91">
        <f>[2]datitrim!I24</f>
        <v>0</v>
      </c>
      <c r="K15" s="92">
        <f>[2]datitrim!J24</f>
        <v>4560</v>
      </c>
    </row>
    <row r="16" spans="1:11" ht="12" customHeight="1" x14ac:dyDescent="0.2">
      <c r="A16" s="90"/>
      <c r="B16" s="70" t="s">
        <v>66</v>
      </c>
      <c r="D16" s="91">
        <f t="shared" ref="D16:J16" si="0">D11+D14+D15</f>
        <v>2931983</v>
      </c>
      <c r="E16" s="91">
        <f t="shared" si="0"/>
        <v>103133146</v>
      </c>
      <c r="F16" s="91">
        <f t="shared" si="0"/>
        <v>289066</v>
      </c>
      <c r="G16" s="91">
        <f t="shared" si="0"/>
        <v>331091</v>
      </c>
      <c r="H16" s="91">
        <f t="shared" si="0"/>
        <v>750768</v>
      </c>
      <c r="I16" s="91">
        <f t="shared" si="0"/>
        <v>52960242</v>
      </c>
      <c r="J16" s="91">
        <f t="shared" si="0"/>
        <v>2079079</v>
      </c>
      <c r="K16" s="92">
        <f>H16+I16+J16</f>
        <v>55790089</v>
      </c>
    </row>
    <row r="17" spans="1:11" ht="12" customHeight="1" x14ac:dyDescent="0.2">
      <c r="A17" s="90"/>
      <c r="B17" s="93" t="s">
        <v>67</v>
      </c>
      <c r="D17" s="91">
        <f>[2]datitrim!C26</f>
        <v>7506</v>
      </c>
      <c r="E17" s="91">
        <f>[2]datitrim!D26</f>
        <v>525707</v>
      </c>
      <c r="F17" s="91">
        <f>[2]datitrim!E26</f>
        <v>39</v>
      </c>
      <c r="G17" s="91">
        <f>[2]datitrim!F26</f>
        <v>70</v>
      </c>
      <c r="H17" s="91">
        <f>[2]datitrim!G26</f>
        <v>17516</v>
      </c>
      <c r="I17" s="91">
        <f>[2]datitrim!H26</f>
        <v>104423</v>
      </c>
      <c r="J17" s="91">
        <f>[2]datitrim!I26</f>
        <v>14</v>
      </c>
      <c r="K17" s="92">
        <f>[2]datitrim!J26</f>
        <v>121953</v>
      </c>
    </row>
    <row r="18" spans="1:11" ht="24.2" customHeight="1" x14ac:dyDescent="0.2">
      <c r="A18" s="90"/>
      <c r="B18" s="456" t="s">
        <v>68</v>
      </c>
      <c r="C18" s="457"/>
      <c r="D18" s="91">
        <f>[2]datitrim!C55</f>
        <v>0</v>
      </c>
      <c r="E18" s="91">
        <f>[2]datitrim!D55</f>
        <v>0</v>
      </c>
      <c r="F18" s="91">
        <f>[2]datitrim!E55</f>
        <v>604</v>
      </c>
      <c r="G18" s="91">
        <f>[2]datitrim!F55</f>
        <v>60757</v>
      </c>
      <c r="H18" s="91">
        <f>[2]datitrim!G55</f>
        <v>0</v>
      </c>
      <c r="I18" s="91">
        <f>[2]datitrim!H55</f>
        <v>190164</v>
      </c>
      <c r="J18" s="91">
        <f>[2]datitrim!I55</f>
        <v>0</v>
      </c>
      <c r="K18" s="92">
        <f>[2]datitrim!J55</f>
        <v>190164</v>
      </c>
    </row>
    <row r="19" spans="1:11" ht="14.1" customHeight="1" x14ac:dyDescent="0.2">
      <c r="A19" s="86"/>
      <c r="B19" s="87" t="s">
        <v>69</v>
      </c>
      <c r="C19" s="87"/>
      <c r="D19" s="91"/>
      <c r="E19" s="91"/>
      <c r="F19" s="91"/>
      <c r="G19" s="91"/>
      <c r="H19" s="91"/>
      <c r="I19" s="91"/>
      <c r="J19" s="95"/>
      <c r="K19" s="92"/>
    </row>
    <row r="20" spans="1:11" ht="12" customHeight="1" x14ac:dyDescent="0.2">
      <c r="A20" s="90"/>
      <c r="B20" s="70" t="s">
        <v>70</v>
      </c>
      <c r="D20" s="91">
        <f>[2]datitrim!C27</f>
        <v>1404</v>
      </c>
      <c r="E20" s="91">
        <f>[2]datitrim!D27</f>
        <v>12637</v>
      </c>
      <c r="F20" s="91">
        <f>[2]datitrim!E27</f>
        <v>0</v>
      </c>
      <c r="G20" s="91">
        <f>[2]datitrim!F27</f>
        <v>0</v>
      </c>
      <c r="H20" s="91">
        <f>[2]datitrim!G27</f>
        <v>1798</v>
      </c>
      <c r="I20" s="91">
        <f>[2]datitrim!H27</f>
        <v>8744</v>
      </c>
      <c r="J20" s="96">
        <f>[2]datitrim!I27</f>
        <v>0</v>
      </c>
      <c r="K20" s="92">
        <f>[2]datitrim!J27</f>
        <v>10542</v>
      </c>
    </row>
    <row r="21" spans="1:11" ht="12" customHeight="1" x14ac:dyDescent="0.2">
      <c r="A21" s="90"/>
      <c r="B21" s="70" t="s">
        <v>71</v>
      </c>
      <c r="D21" s="91">
        <f>[2]datitrim!C28</f>
        <v>1127605</v>
      </c>
      <c r="E21" s="91">
        <f>[2]datitrim!D28</f>
        <v>30543847</v>
      </c>
      <c r="F21" s="91">
        <f>[2]datitrim!E28</f>
        <v>10242</v>
      </c>
      <c r="G21" s="91">
        <f>[2]datitrim!F28</f>
        <v>309990</v>
      </c>
      <c r="H21" s="91">
        <f>[2]datitrim!G28</f>
        <v>15428</v>
      </c>
      <c r="I21" s="91">
        <f>[2]datitrim!H28</f>
        <v>962510</v>
      </c>
      <c r="J21" s="96">
        <f>[2]datitrim!I28</f>
        <v>0</v>
      </c>
      <c r="K21" s="92">
        <f>[2]datitrim!J28</f>
        <v>977938</v>
      </c>
    </row>
    <row r="22" spans="1:11" ht="12" customHeight="1" x14ac:dyDescent="0.2">
      <c r="A22" s="90"/>
      <c r="B22" s="70" t="s">
        <v>72</v>
      </c>
      <c r="D22" s="91">
        <f>[2]datitrim!C29</f>
        <v>28190</v>
      </c>
      <c r="E22" s="91">
        <f>[2]datitrim!D29</f>
        <v>181217</v>
      </c>
      <c r="F22" s="91">
        <f>[2]datitrim!E29</f>
        <v>52191</v>
      </c>
      <c r="G22" s="91">
        <f>[2]datitrim!F29</f>
        <v>12847</v>
      </c>
      <c r="H22" s="91">
        <f>[2]datitrim!G29</f>
        <v>19996</v>
      </c>
      <c r="I22" s="91">
        <f>[2]datitrim!H29</f>
        <v>267092</v>
      </c>
      <c r="J22" s="96">
        <f>[2]datitrim!I29</f>
        <v>0</v>
      </c>
      <c r="K22" s="92">
        <f>[2]datitrim!J29</f>
        <v>287088</v>
      </c>
    </row>
    <row r="23" spans="1:11" ht="12" customHeight="1" x14ac:dyDescent="0.2">
      <c r="A23" s="86"/>
      <c r="B23" s="70" t="s">
        <v>73</v>
      </c>
      <c r="D23" s="91">
        <f t="shared" ref="D23:I23" si="1">D20+D21+D22</f>
        <v>1157199</v>
      </c>
      <c r="E23" s="91">
        <f t="shared" si="1"/>
        <v>30737701</v>
      </c>
      <c r="F23" s="91">
        <f t="shared" si="1"/>
        <v>62433</v>
      </c>
      <c r="G23" s="91">
        <f t="shared" si="1"/>
        <v>322837</v>
      </c>
      <c r="H23" s="91">
        <f t="shared" si="1"/>
        <v>37222</v>
      </c>
      <c r="I23" s="91">
        <f t="shared" si="1"/>
        <v>1238346</v>
      </c>
      <c r="J23" s="96">
        <f>[2]datitrim!I30</f>
        <v>0</v>
      </c>
      <c r="K23" s="92">
        <f>H23+I23+J23</f>
        <v>1275568</v>
      </c>
    </row>
    <row r="24" spans="1:11" s="76" customFormat="1" ht="12.95" customHeight="1" x14ac:dyDescent="0.2">
      <c r="A24" s="97"/>
      <c r="B24" s="98"/>
      <c r="C24" s="98" t="s">
        <v>74</v>
      </c>
      <c r="D24" s="99">
        <f t="shared" ref="D24:J24" si="2">D16+D23</f>
        <v>4089182</v>
      </c>
      <c r="E24" s="99">
        <f t="shared" si="2"/>
        <v>133870847</v>
      </c>
      <c r="F24" s="99">
        <f t="shared" si="2"/>
        <v>351499</v>
      </c>
      <c r="G24" s="99">
        <f t="shared" si="2"/>
        <v>653928</v>
      </c>
      <c r="H24" s="99">
        <f t="shared" si="2"/>
        <v>787990</v>
      </c>
      <c r="I24" s="99">
        <f t="shared" si="2"/>
        <v>54198588</v>
      </c>
      <c r="J24" s="100">
        <f t="shared" si="2"/>
        <v>2079079</v>
      </c>
      <c r="K24" s="99">
        <f>H24+I24+J24</f>
        <v>57065657</v>
      </c>
    </row>
    <row r="25" spans="1:11" ht="14.1" customHeight="1" x14ac:dyDescent="0.2">
      <c r="A25" s="234"/>
      <c r="B25" s="102"/>
      <c r="C25" s="103" t="str">
        <f>"Variazione %   "&amp;[2]datitrim!$I$1&amp;" / "&amp;[2]datitrim!$I$1-1</f>
        <v>Variazione %   2014 / 2013</v>
      </c>
      <c r="D25" s="104">
        <f>[2]datitrim!K31</f>
        <v>4.17</v>
      </c>
      <c r="E25" s="104">
        <f>[2]datitrim!L31</f>
        <v>2.2000000000000002</v>
      </c>
      <c r="F25" s="104">
        <f>[2]datitrim!M31</f>
        <v>-3.66</v>
      </c>
      <c r="G25" s="104">
        <f>[2]datitrim!N31</f>
        <v>-9.64</v>
      </c>
      <c r="H25" s="104">
        <f>[2]datitrim!O31</f>
        <v>-2.8</v>
      </c>
      <c r="I25" s="104">
        <f>[2]datitrim!P31</f>
        <v>35.35</v>
      </c>
      <c r="J25" s="104">
        <f>[2]datitrim!Q31</f>
        <v>16.239999999999998</v>
      </c>
      <c r="K25" s="105">
        <f>[2]datitrim!R31</f>
        <v>33.82</v>
      </c>
    </row>
    <row r="26" spans="1:11" ht="14.1" customHeight="1" x14ac:dyDescent="0.2">
      <c r="A26" s="430" t="str">
        <f>"Variazione %   "&amp;[2]datitrim!$I$1&amp;" / "&amp;[2]datitrim!$I$1-1&amp;" su basi omogenee *"</f>
        <v>Variazione %   2014 / 2013 su basi omogenee *</v>
      </c>
      <c r="B26" s="431"/>
      <c r="C26" s="449"/>
      <c r="D26" s="104">
        <f>[2]omogenei!K31</f>
        <v>2.93</v>
      </c>
      <c r="E26" s="104">
        <f>[2]omogenei!L31</f>
        <v>1.81</v>
      </c>
      <c r="F26" s="104">
        <f>[2]omogenei!M31</f>
        <v>-3.66</v>
      </c>
      <c r="G26" s="104">
        <f>[2]omogenei!N31</f>
        <v>-9.64</v>
      </c>
      <c r="H26" s="104">
        <f>[2]omogenei!O31</f>
        <v>-2.83</v>
      </c>
      <c r="I26" s="104">
        <f>[2]omogenei!P31</f>
        <v>35.299999999999997</v>
      </c>
      <c r="J26" s="104">
        <f>[2]omogenei!Q31</f>
        <v>16.239999999999998</v>
      </c>
      <c r="K26" s="105">
        <f>[2]omogenei!R31</f>
        <v>33.78</v>
      </c>
    </row>
    <row r="27" spans="1:11" ht="14.1" customHeight="1" x14ac:dyDescent="0.2">
      <c r="A27" s="106"/>
      <c r="B27" s="107"/>
      <c r="C27" s="108" t="s">
        <v>75</v>
      </c>
      <c r="D27" s="109">
        <f>[2]datitrim!C32</f>
        <v>0</v>
      </c>
      <c r="E27" s="109">
        <f>[2]datitrim!D32</f>
        <v>0</v>
      </c>
      <c r="F27" s="109">
        <f>[2]datitrim!E32</f>
        <v>0</v>
      </c>
      <c r="G27" s="109">
        <f>[2]datitrim!F32</f>
        <v>0</v>
      </c>
      <c r="H27" s="109">
        <f>[2]datitrim!G32</f>
        <v>0</v>
      </c>
      <c r="I27" s="109">
        <f>[2]datitrim!H32</f>
        <v>0</v>
      </c>
      <c r="J27" s="110">
        <f>[2]datitrim!I32</f>
        <v>0</v>
      </c>
      <c r="K27" s="111">
        <f>[2]datitrim!J32</f>
        <v>0</v>
      </c>
    </row>
    <row r="28" spans="1:11" ht="12.95" customHeight="1" x14ac:dyDescent="0.2">
      <c r="A28" s="86" t="s">
        <v>76</v>
      </c>
      <c r="B28" s="112" t="s">
        <v>60</v>
      </c>
      <c r="C28" s="113"/>
      <c r="D28" s="114"/>
      <c r="E28" s="114"/>
      <c r="F28" s="114"/>
      <c r="G28" s="114"/>
      <c r="H28" s="114"/>
      <c r="I28" s="114"/>
      <c r="J28" s="115"/>
      <c r="K28" s="116"/>
    </row>
    <row r="29" spans="1:11" ht="12" customHeight="1" x14ac:dyDescent="0.2">
      <c r="A29" s="86"/>
      <c r="B29" s="70" t="s">
        <v>77</v>
      </c>
      <c r="D29" s="91">
        <f>[2]datitrim!C33</f>
        <v>303730</v>
      </c>
      <c r="E29" s="91">
        <f>[2]datitrim!D33</f>
        <v>11014252</v>
      </c>
      <c r="F29" s="91">
        <f>[2]datitrim!E33</f>
        <v>37762</v>
      </c>
      <c r="G29" s="91">
        <f>[2]datitrim!F33</f>
        <v>37563</v>
      </c>
      <c r="H29" s="91">
        <f>[2]datitrim!G33</f>
        <v>13595</v>
      </c>
      <c r="I29" s="91">
        <f>[2]datitrim!H33</f>
        <v>10545926</v>
      </c>
      <c r="J29" s="91">
        <f>[2]datitrim!I33</f>
        <v>654201</v>
      </c>
      <c r="K29" s="92">
        <f>[2]datitrim!J33</f>
        <v>11213722</v>
      </c>
    </row>
    <row r="30" spans="1:11" ht="12" customHeight="1" x14ac:dyDescent="0.2">
      <c r="A30" s="86"/>
      <c r="B30" s="93" t="s">
        <v>78</v>
      </c>
      <c r="D30" s="91">
        <f>[2]datitrim!C56</f>
        <v>0</v>
      </c>
      <c r="E30" s="91">
        <f>[2]datitrim!D56</f>
        <v>0</v>
      </c>
      <c r="F30" s="91">
        <f>[2]datitrim!E56</f>
        <v>37079</v>
      </c>
      <c r="G30" s="91">
        <f>[2]datitrim!F56</f>
        <v>36200</v>
      </c>
      <c r="H30" s="91">
        <f>[2]datitrim!G56</f>
        <v>0</v>
      </c>
      <c r="I30" s="91">
        <f>[2]datitrim!H56</f>
        <v>0</v>
      </c>
      <c r="J30" s="91">
        <f>[2]datitrim!I56</f>
        <v>80502</v>
      </c>
      <c r="K30" s="92">
        <f>[2]datitrim!J56</f>
        <v>80502</v>
      </c>
    </row>
    <row r="31" spans="1:11" ht="12" customHeight="1" x14ac:dyDescent="0.2">
      <c r="A31" s="86"/>
      <c r="B31" s="70" t="s">
        <v>79</v>
      </c>
      <c r="D31" s="91">
        <f>[2]datitrim!C34</f>
        <v>80782</v>
      </c>
      <c r="E31" s="91">
        <f>[2]datitrim!D34</f>
        <v>10290140</v>
      </c>
      <c r="F31" s="91">
        <f>[2]datitrim!E34</f>
        <v>2907</v>
      </c>
      <c r="G31" s="91">
        <f>[2]datitrim!F34</f>
        <v>23272</v>
      </c>
      <c r="H31" s="91">
        <f>[2]datitrim!G34</f>
        <v>0</v>
      </c>
      <c r="I31" s="91">
        <f>[2]datitrim!H34</f>
        <v>10277602</v>
      </c>
      <c r="J31" s="91">
        <f>[2]datitrim!I34</f>
        <v>69056</v>
      </c>
      <c r="K31" s="92">
        <f>[2]datitrim!J34</f>
        <v>10346658</v>
      </c>
    </row>
    <row r="32" spans="1:11" ht="12" customHeight="1" x14ac:dyDescent="0.2">
      <c r="A32" s="86"/>
      <c r="B32" s="93" t="s">
        <v>78</v>
      </c>
      <c r="D32" s="91">
        <f>[2]datitrim!C57</f>
        <v>0</v>
      </c>
      <c r="E32" s="91">
        <f>[2]datitrim!D57</f>
        <v>0</v>
      </c>
      <c r="F32" s="91">
        <f>[2]datitrim!E57</f>
        <v>2907</v>
      </c>
      <c r="G32" s="91">
        <f>[2]datitrim!F57</f>
        <v>23272</v>
      </c>
      <c r="H32" s="91">
        <f>[2]datitrim!G57</f>
        <v>0</v>
      </c>
      <c r="I32" s="91">
        <f>[2]datitrim!H57</f>
        <v>0</v>
      </c>
      <c r="J32" s="91">
        <f>[2]datitrim!I57</f>
        <v>23294</v>
      </c>
      <c r="K32" s="92">
        <f>[2]datitrim!J57</f>
        <v>23294</v>
      </c>
    </row>
    <row r="33" spans="1:11" ht="12" customHeight="1" x14ac:dyDescent="0.2">
      <c r="A33" s="86"/>
      <c r="B33" s="70" t="s">
        <v>80</v>
      </c>
      <c r="D33" s="91">
        <f>[2]datitrim!C35</f>
        <v>350</v>
      </c>
      <c r="E33" s="91">
        <f>[2]datitrim!D35</f>
        <v>4454</v>
      </c>
      <c r="F33" s="91">
        <f>[2]datitrim!E35</f>
        <v>0</v>
      </c>
      <c r="G33" s="91">
        <f>[2]datitrim!F35</f>
        <v>0</v>
      </c>
      <c r="H33" s="91">
        <f>[2]datitrim!G35</f>
        <v>0</v>
      </c>
      <c r="I33" s="91">
        <f>[2]datitrim!H35</f>
        <v>3837</v>
      </c>
      <c r="J33" s="91">
        <f>[2]datitrim!I35</f>
        <v>0</v>
      </c>
      <c r="K33" s="92">
        <f>[2]datitrim!J35</f>
        <v>3837</v>
      </c>
    </row>
    <row r="34" spans="1:11" ht="12" customHeight="1" x14ac:dyDescent="0.2">
      <c r="A34" s="86"/>
      <c r="B34" s="70" t="s">
        <v>81</v>
      </c>
      <c r="D34" s="91">
        <f>[2]datitrim!C36</f>
        <v>873</v>
      </c>
      <c r="E34" s="91">
        <f>[2]datitrim!D36</f>
        <v>18688</v>
      </c>
      <c r="F34" s="91">
        <f>[2]datitrim!E36</f>
        <v>0</v>
      </c>
      <c r="G34" s="91">
        <f>[2]datitrim!F36</f>
        <v>0</v>
      </c>
      <c r="H34" s="91">
        <f>[2]datitrim!G36</f>
        <v>0</v>
      </c>
      <c r="I34" s="91">
        <f>[2]datitrim!H36</f>
        <v>19933</v>
      </c>
      <c r="J34" s="91">
        <f>[2]datitrim!I36</f>
        <v>0</v>
      </c>
      <c r="K34" s="92">
        <f>[2]datitrim!J36</f>
        <v>19933</v>
      </c>
    </row>
    <row r="35" spans="1:11" ht="12" customHeight="1" x14ac:dyDescent="0.2">
      <c r="A35" s="86"/>
      <c r="B35" s="70" t="s">
        <v>66</v>
      </c>
      <c r="D35" s="91">
        <f t="shared" ref="D35:J35" si="3">D29+D31+D33+D34</f>
        <v>385735</v>
      </c>
      <c r="E35" s="91">
        <f t="shared" si="3"/>
        <v>21327534</v>
      </c>
      <c r="F35" s="91">
        <f t="shared" si="3"/>
        <v>40669</v>
      </c>
      <c r="G35" s="91">
        <f t="shared" si="3"/>
        <v>60835</v>
      </c>
      <c r="H35" s="91">
        <f t="shared" si="3"/>
        <v>13595</v>
      </c>
      <c r="I35" s="91">
        <f t="shared" si="3"/>
        <v>20847298</v>
      </c>
      <c r="J35" s="91">
        <f t="shared" si="3"/>
        <v>723257</v>
      </c>
      <c r="K35" s="92">
        <f>H35+I35+J35</f>
        <v>21584150</v>
      </c>
    </row>
    <row r="36" spans="1:11" ht="24.2" customHeight="1" x14ac:dyDescent="0.2">
      <c r="A36" s="86"/>
      <c r="B36" s="458" t="s">
        <v>68</v>
      </c>
      <c r="C36" s="458"/>
      <c r="D36" s="91">
        <f>[2]datitrim!C58</f>
        <v>0</v>
      </c>
      <c r="E36" s="91">
        <f>[2]datitrim!D58</f>
        <v>0</v>
      </c>
      <c r="F36" s="91">
        <f>[2]datitrim!E58</f>
        <v>119</v>
      </c>
      <c r="G36" s="91">
        <f>[2]datitrim!F58</f>
        <v>880</v>
      </c>
      <c r="H36" s="91">
        <f>[2]datitrim!G58</f>
        <v>0</v>
      </c>
      <c r="I36" s="91">
        <f>[2]datitrim!H58</f>
        <v>8222</v>
      </c>
      <c r="J36" s="91">
        <f>[2]datitrim!I58</f>
        <v>0</v>
      </c>
      <c r="K36" s="92">
        <f>[2]datitrim!J58</f>
        <v>8222</v>
      </c>
    </row>
    <row r="37" spans="1:11" ht="14.1" customHeight="1" x14ac:dyDescent="0.2">
      <c r="A37" s="86"/>
      <c r="B37" s="70" t="s">
        <v>69</v>
      </c>
      <c r="D37" s="91">
        <f>[2]datitrim!C38</f>
        <v>221</v>
      </c>
      <c r="E37" s="91">
        <f>[2]datitrim!D38</f>
        <v>6562</v>
      </c>
      <c r="F37" s="91">
        <f>[2]datitrim!E38</f>
        <v>1414</v>
      </c>
      <c r="G37" s="91">
        <f>[2]datitrim!F38</f>
        <v>42</v>
      </c>
      <c r="H37" s="91">
        <f>[2]datitrim!G38</f>
        <v>0</v>
      </c>
      <c r="I37" s="91">
        <f>[2]datitrim!H38</f>
        <v>7346</v>
      </c>
      <c r="J37" s="96">
        <f>[2]datitrim!I38</f>
        <v>0</v>
      </c>
      <c r="K37" s="92">
        <f>[2]datitrim!J38</f>
        <v>7346</v>
      </c>
    </row>
    <row r="38" spans="1:11" s="76" customFormat="1" ht="12.95" customHeight="1" x14ac:dyDescent="0.2">
      <c r="A38" s="97"/>
      <c r="B38" s="98"/>
      <c r="C38" s="98" t="s">
        <v>82</v>
      </c>
      <c r="D38" s="99">
        <f t="shared" ref="D38:J38" si="4">D35+D37</f>
        <v>385956</v>
      </c>
      <c r="E38" s="99">
        <f t="shared" si="4"/>
        <v>21334096</v>
      </c>
      <c r="F38" s="99">
        <f t="shared" si="4"/>
        <v>42083</v>
      </c>
      <c r="G38" s="99">
        <f t="shared" si="4"/>
        <v>60877</v>
      </c>
      <c r="H38" s="99">
        <f t="shared" si="4"/>
        <v>13595</v>
      </c>
      <c r="I38" s="99">
        <f t="shared" si="4"/>
        <v>20854644</v>
      </c>
      <c r="J38" s="99">
        <f t="shared" si="4"/>
        <v>723257</v>
      </c>
      <c r="K38" s="99">
        <f>H38+I38+J38</f>
        <v>21591496</v>
      </c>
    </row>
    <row r="39" spans="1:11" ht="14.1" customHeight="1" x14ac:dyDescent="0.2">
      <c r="A39" s="234"/>
      <c r="B39" s="102"/>
      <c r="C39" s="103" t="str">
        <f>"Variazione %   "&amp;[2]datitrim!$I$1&amp;" / "&amp;[2]datitrim!$I$1-1</f>
        <v>Variazione %   2014 / 2013</v>
      </c>
      <c r="D39" s="104">
        <f>[2]datitrim!K39</f>
        <v>39.979999999999997</v>
      </c>
      <c r="E39" s="104">
        <f>[2]datitrim!L39</f>
        <v>52.55</v>
      </c>
      <c r="F39" s="104">
        <f>[2]datitrim!M39</f>
        <v>11.05</v>
      </c>
      <c r="G39" s="104">
        <f>[2]datitrim!N39</f>
        <v>49.67</v>
      </c>
      <c r="H39" s="104">
        <f>[2]datitrim!O39</f>
        <v>9.02</v>
      </c>
      <c r="I39" s="104">
        <f>[2]datitrim!P39</f>
        <v>54.31</v>
      </c>
      <c r="J39" s="104">
        <f>[2]datitrim!Q39</f>
        <v>25.02</v>
      </c>
      <c r="K39" s="105">
        <f>[2]datitrim!R39</f>
        <v>53.07</v>
      </c>
    </row>
    <row r="40" spans="1:11" ht="14.1" customHeight="1" x14ac:dyDescent="0.2">
      <c r="A40" s="430" t="str">
        <f>"Variazione %   "&amp;[2]datitrim!$I$1&amp;" / "&amp;[2]datitrim!$I$1-1&amp;" su basi omogenee *"</f>
        <v>Variazione %   2014 / 2013 su basi omogenee *</v>
      </c>
      <c r="B40" s="431"/>
      <c r="C40" s="449"/>
      <c r="D40" s="104">
        <f>[2]omogenei!K39</f>
        <v>40.08</v>
      </c>
      <c r="E40" s="104">
        <f>[2]omogenei!L39</f>
        <v>58.54</v>
      </c>
      <c r="F40" s="104">
        <f>[2]omogenei!M39</f>
        <v>11.05</v>
      </c>
      <c r="G40" s="104">
        <f>[2]omogenei!N39</f>
        <v>49.67</v>
      </c>
      <c r="H40" s="104">
        <f>[2]omogenei!O39</f>
        <v>9.02</v>
      </c>
      <c r="I40" s="104">
        <f>[2]omogenei!P39</f>
        <v>58.54</v>
      </c>
      <c r="J40" s="104">
        <f>[2]omogenei!Q39</f>
        <v>25.02</v>
      </c>
      <c r="K40" s="105">
        <f>[2]omogenei!R39</f>
        <v>57.08</v>
      </c>
    </row>
    <row r="41" spans="1:11" s="76" customFormat="1" ht="12.95" customHeight="1" x14ac:dyDescent="0.2">
      <c r="A41" s="117"/>
      <c r="B41" s="118"/>
      <c r="C41" s="108" t="s">
        <v>83</v>
      </c>
      <c r="D41" s="111">
        <f>[2]datitrim!C40</f>
        <v>6699</v>
      </c>
      <c r="E41" s="111">
        <f>[2]datitrim!D40</f>
        <v>302347</v>
      </c>
      <c r="F41" s="111">
        <f>[2]datitrim!E40</f>
        <v>21545</v>
      </c>
      <c r="G41" s="111">
        <f>[2]datitrim!F40</f>
        <v>436369</v>
      </c>
      <c r="H41" s="111">
        <f>[2]datitrim!G40</f>
        <v>12565</v>
      </c>
      <c r="I41" s="111">
        <f>[2]datitrim!H40</f>
        <v>1483</v>
      </c>
      <c r="J41" s="119">
        <f>[2]datitrim!I40</f>
        <v>683</v>
      </c>
      <c r="K41" s="111">
        <f>[2]datitrim!J40</f>
        <v>14731</v>
      </c>
    </row>
    <row r="42" spans="1:11" ht="14.1" customHeight="1" x14ac:dyDescent="0.2">
      <c r="A42" s="234"/>
      <c r="B42" s="120"/>
      <c r="C42" s="103" t="str">
        <f>"Variazione %   "&amp;[2]datitrim!$I$1&amp;" / "&amp;[2]datitrim!$I$1-1</f>
        <v>Variazione %   2014 / 2013</v>
      </c>
      <c r="D42" s="104">
        <f>[2]datitrim!K40</f>
        <v>-40.43</v>
      </c>
      <c r="E42" s="104">
        <f>[2]datitrim!L40</f>
        <v>-51.04</v>
      </c>
      <c r="F42" s="104">
        <f>[2]datitrim!M40</f>
        <v>-84.45</v>
      </c>
      <c r="G42" s="104">
        <f>[2]datitrim!N40</f>
        <v>-71.12</v>
      </c>
      <c r="H42" s="104">
        <f>[2]datitrim!O40</f>
        <v>0</v>
      </c>
      <c r="I42" s="104">
        <f>[2]datitrim!P40</f>
        <v>-39.200000000000003</v>
      </c>
      <c r="J42" s="104">
        <f>[2]datitrim!Q40</f>
        <v>34050</v>
      </c>
      <c r="K42" s="105">
        <f>[2]datitrim!R40</f>
        <v>-1.83</v>
      </c>
    </row>
    <row r="43" spans="1:11" ht="14.1" customHeight="1" x14ac:dyDescent="0.2">
      <c r="A43" s="430" t="str">
        <f>"Variazione %   "&amp;[2]datitrim!$I$1&amp;" / "&amp;[2]datitrim!$I$1-1&amp;" su basi omogenee *"</f>
        <v>Variazione %   2014 / 2013 su basi omogenee *</v>
      </c>
      <c r="B43" s="431"/>
      <c r="C43" s="449"/>
      <c r="D43" s="104">
        <f>[2]omogenei!K40</f>
        <v>-40.43</v>
      </c>
      <c r="E43" s="104">
        <f>[2]omogenei!L40</f>
        <v>-51.04</v>
      </c>
      <c r="F43" s="104">
        <f>[2]omogenei!M40</f>
        <v>-84.45</v>
      </c>
      <c r="G43" s="104">
        <f>[2]omogenei!N40</f>
        <v>-71.12</v>
      </c>
      <c r="H43" s="104">
        <f>[2]omogenei!O40</f>
        <v>0</v>
      </c>
      <c r="I43" s="104">
        <f>[2]omogenei!P40</f>
        <v>-39.200000000000003</v>
      </c>
      <c r="J43" s="104">
        <f>[2]omogenei!Q40</f>
        <v>34050</v>
      </c>
      <c r="K43" s="105">
        <f>[2]omogenei!R40</f>
        <v>-1.83</v>
      </c>
    </row>
    <row r="44" spans="1:11" ht="12.95" customHeight="1" x14ac:dyDescent="0.2">
      <c r="K44" s="71" t="s">
        <v>206</v>
      </c>
    </row>
    <row r="45" spans="1:11" s="74" customFormat="1" ht="12.95" customHeight="1" x14ac:dyDescent="0.2">
      <c r="A45" s="72" t="s">
        <v>181</v>
      </c>
      <c r="B45" s="72"/>
      <c r="C45" s="72"/>
      <c r="D45" s="72"/>
      <c r="E45" s="72"/>
      <c r="F45" s="72"/>
      <c r="G45" s="72"/>
      <c r="H45" s="72"/>
      <c r="I45" s="72"/>
      <c r="J45" s="72"/>
      <c r="K45" s="72"/>
    </row>
    <row r="46" spans="1:11" s="74" customFormat="1" ht="12.95" customHeight="1" x14ac:dyDescent="0.2">
      <c r="A46" s="72" t="s">
        <v>4</v>
      </c>
      <c r="B46" s="72"/>
      <c r="C46" s="73"/>
      <c r="D46" s="72"/>
      <c r="E46" s="72"/>
      <c r="F46" s="72"/>
      <c r="G46" s="72"/>
      <c r="H46" s="72"/>
      <c r="I46" s="72"/>
      <c r="J46" s="72"/>
      <c r="K46" s="72"/>
    </row>
    <row r="47" spans="1:11" s="74" customFormat="1" ht="12.95" customHeight="1" x14ac:dyDescent="0.2">
      <c r="A47" s="72" t="str">
        <f>"Nuova produzione emessa "&amp;IF([2]datitrim!J1=0,"nell'anno ","a tutto il "&amp;TRIM([2]datitrim!J1)&amp;" trimestre ")&amp;[2]datitrim!I1&amp;" (b)"</f>
        <v>Nuova produzione emessa nell'anno 2014 (b)</v>
      </c>
      <c r="B47" s="72"/>
      <c r="C47" s="73"/>
      <c r="D47" s="72"/>
      <c r="E47" s="72"/>
      <c r="F47" s="72"/>
      <c r="G47" s="72"/>
      <c r="H47" s="72"/>
      <c r="I47" s="72"/>
      <c r="J47" s="72"/>
      <c r="K47" s="72"/>
    </row>
    <row r="48" spans="1:11" s="74" customFormat="1" ht="12.95" customHeight="1" x14ac:dyDescent="0.2">
      <c r="A48" s="69"/>
      <c r="C48" s="69"/>
      <c r="I48" s="69"/>
      <c r="J48" s="69"/>
      <c r="K48" s="75" t="s">
        <v>5</v>
      </c>
    </row>
    <row r="49" spans="1:11" s="74" customFormat="1" ht="12.95" customHeight="1" x14ac:dyDescent="0.2">
      <c r="A49" s="76"/>
      <c r="C49" s="69"/>
      <c r="I49" s="69"/>
      <c r="J49" s="69"/>
      <c r="K49" s="71"/>
    </row>
    <row r="50" spans="1:11" ht="12.95" customHeight="1" x14ac:dyDescent="0.2">
      <c r="A50" s="434" t="s">
        <v>46</v>
      </c>
      <c r="B50" s="435"/>
      <c r="C50" s="436"/>
      <c r="D50" s="77" t="s">
        <v>47</v>
      </c>
      <c r="E50" s="78"/>
      <c r="F50" s="79" t="s">
        <v>48</v>
      </c>
      <c r="G50" s="80"/>
      <c r="H50" s="79" t="s">
        <v>49</v>
      </c>
      <c r="I50" s="80"/>
      <c r="J50" s="80"/>
      <c r="K50" s="121"/>
    </row>
    <row r="51" spans="1:11" ht="12.95" customHeight="1" x14ac:dyDescent="0.2">
      <c r="A51" s="437"/>
      <c r="B51" s="438"/>
      <c r="C51" s="439"/>
      <c r="D51" s="122" t="s">
        <v>50</v>
      </c>
      <c r="E51" s="82" t="s">
        <v>51</v>
      </c>
      <c r="F51" s="82" t="s">
        <v>50</v>
      </c>
      <c r="G51" s="82" t="s">
        <v>51</v>
      </c>
      <c r="H51" s="82" t="s">
        <v>52</v>
      </c>
      <c r="I51" s="82" t="s">
        <v>53</v>
      </c>
      <c r="J51" s="82" t="s">
        <v>54</v>
      </c>
      <c r="K51" s="83" t="s">
        <v>55</v>
      </c>
    </row>
    <row r="52" spans="1:11" ht="12.95" customHeight="1" x14ac:dyDescent="0.2">
      <c r="A52" s="440"/>
      <c r="B52" s="441"/>
      <c r="C52" s="442"/>
      <c r="D52" s="123" t="s">
        <v>56</v>
      </c>
      <c r="E52" s="84" t="s">
        <v>57</v>
      </c>
      <c r="F52" s="84" t="s">
        <v>56</v>
      </c>
      <c r="G52" s="84" t="s">
        <v>57</v>
      </c>
      <c r="H52" s="84" t="s">
        <v>58</v>
      </c>
      <c r="I52" s="84"/>
      <c r="J52" s="84"/>
      <c r="K52" s="85"/>
    </row>
    <row r="53" spans="1:11" s="74" customFormat="1" ht="14.1" customHeight="1" x14ac:dyDescent="0.2">
      <c r="A53" s="124" t="s">
        <v>85</v>
      </c>
      <c r="B53" s="125" t="s">
        <v>86</v>
      </c>
      <c r="C53" s="126"/>
      <c r="D53" s="127">
        <f>[2]datitrim!C41</f>
        <v>23597</v>
      </c>
      <c r="E53" s="127">
        <f>[2]datitrim!D41</f>
        <v>2597248</v>
      </c>
      <c r="F53" s="127">
        <f>[2]datitrim!E41</f>
        <v>0</v>
      </c>
      <c r="G53" s="127">
        <f>[2]datitrim!F41</f>
        <v>92</v>
      </c>
      <c r="H53" s="127">
        <f>[2]datitrim!G41</f>
        <v>0</v>
      </c>
      <c r="I53" s="127">
        <f>[2]datitrim!H41</f>
        <v>2548331</v>
      </c>
      <c r="J53" s="127">
        <f>[2]datitrim!I41</f>
        <v>24946</v>
      </c>
      <c r="K53" s="128">
        <f>[2]datitrim!J41</f>
        <v>2573277</v>
      </c>
    </row>
    <row r="54" spans="1:11" ht="12" customHeight="1" x14ac:dyDescent="0.2">
      <c r="A54" s="86"/>
      <c r="B54" s="93" t="s">
        <v>87</v>
      </c>
      <c r="C54" s="129"/>
      <c r="D54" s="91">
        <f>[2]datitrim!C42</f>
        <v>0</v>
      </c>
      <c r="E54" s="91">
        <f>[2]datitrim!D42</f>
        <v>0</v>
      </c>
      <c r="F54" s="91">
        <f>[2]datitrim!E42</f>
        <v>0</v>
      </c>
      <c r="G54" s="91">
        <f>[2]datitrim!F42</f>
        <v>0</v>
      </c>
      <c r="H54" s="91">
        <f>[2]datitrim!G42</f>
        <v>0</v>
      </c>
      <c r="I54" s="91">
        <f>[2]datitrim!H42</f>
        <v>0</v>
      </c>
      <c r="J54" s="91">
        <f>[2]datitrim!I42</f>
        <v>0</v>
      </c>
      <c r="K54" s="130">
        <f>[2]datitrim!J42</f>
        <v>0</v>
      </c>
    </row>
    <row r="55" spans="1:11" ht="12" customHeight="1" x14ac:dyDescent="0.2">
      <c r="A55" s="86"/>
      <c r="B55" s="131" t="s">
        <v>88</v>
      </c>
      <c r="C55" s="132"/>
      <c r="D55" s="91">
        <f>[2]datitrim!C43</f>
        <v>0</v>
      </c>
      <c r="E55" s="91">
        <f>[2]datitrim!D43</f>
        <v>0</v>
      </c>
      <c r="F55" s="91">
        <f>[2]datitrim!E43</f>
        <v>0</v>
      </c>
      <c r="G55" s="91">
        <f>[2]datitrim!F43</f>
        <v>0</v>
      </c>
      <c r="H55" s="91">
        <f>[2]datitrim!G43</f>
        <v>0</v>
      </c>
      <c r="I55" s="91">
        <f>[2]datitrim!H43</f>
        <v>0</v>
      </c>
      <c r="J55" s="91">
        <f>[2]datitrim!I43</f>
        <v>0</v>
      </c>
      <c r="K55" s="130">
        <f>[2]datitrim!J43</f>
        <v>0</v>
      </c>
    </row>
    <row r="56" spans="1:11" ht="12" customHeight="1" x14ac:dyDescent="0.2">
      <c r="A56" s="86"/>
      <c r="B56" s="131" t="s">
        <v>89</v>
      </c>
      <c r="C56" s="132"/>
      <c r="D56" s="91">
        <f>[2]datitrim!C44</f>
        <v>0</v>
      </c>
      <c r="E56" s="91">
        <f>[2]datitrim!D44</f>
        <v>0</v>
      </c>
      <c r="F56" s="91">
        <f>[2]datitrim!E44</f>
        <v>0</v>
      </c>
      <c r="G56" s="91">
        <f>[2]datitrim!F44</f>
        <v>0</v>
      </c>
      <c r="H56" s="91">
        <f>[2]datitrim!G44</f>
        <v>0</v>
      </c>
      <c r="I56" s="91">
        <f>[2]datitrim!H44</f>
        <v>0</v>
      </c>
      <c r="J56" s="91">
        <f>[2]datitrim!I44</f>
        <v>0</v>
      </c>
      <c r="K56" s="130">
        <f>[2]datitrim!J44</f>
        <v>0</v>
      </c>
    </row>
    <row r="57" spans="1:11" ht="12" customHeight="1" x14ac:dyDescent="0.2">
      <c r="A57" s="86"/>
      <c r="B57" s="131" t="s">
        <v>90</v>
      </c>
      <c r="C57" s="132"/>
      <c r="D57" s="91">
        <f>[2]datitrim!C45</f>
        <v>0</v>
      </c>
      <c r="E57" s="91">
        <f>[2]datitrim!D45</f>
        <v>0</v>
      </c>
      <c r="F57" s="91">
        <f>[2]datitrim!E45</f>
        <v>0</v>
      </c>
      <c r="G57" s="91">
        <f>[2]datitrim!F45</f>
        <v>0</v>
      </c>
      <c r="H57" s="91">
        <f>[2]datitrim!G45</f>
        <v>0</v>
      </c>
      <c r="I57" s="91">
        <f>[2]datitrim!H45</f>
        <v>0</v>
      </c>
      <c r="J57" s="91">
        <f>[2]datitrim!I45</f>
        <v>0</v>
      </c>
      <c r="K57" s="130">
        <f>[2]datitrim!J45</f>
        <v>0</v>
      </c>
    </row>
    <row r="58" spans="1:11" ht="12" customHeight="1" x14ac:dyDescent="0.2">
      <c r="A58" s="86"/>
      <c r="B58" s="131" t="s">
        <v>91</v>
      </c>
      <c r="C58" s="132"/>
      <c r="D58" s="91">
        <f>[2]datitrim!C46</f>
        <v>0</v>
      </c>
      <c r="E58" s="91">
        <f>[2]datitrim!D46</f>
        <v>0</v>
      </c>
      <c r="F58" s="91">
        <f>[2]datitrim!E46</f>
        <v>0</v>
      </c>
      <c r="G58" s="91">
        <f>[2]datitrim!F46</f>
        <v>0</v>
      </c>
      <c r="H58" s="91">
        <f>[2]datitrim!G46</f>
        <v>0</v>
      </c>
      <c r="I58" s="91">
        <f>[2]datitrim!H46</f>
        <v>0</v>
      </c>
      <c r="J58" s="91">
        <f>[2]datitrim!I46</f>
        <v>0</v>
      </c>
      <c r="K58" s="130">
        <f>[2]datitrim!J46</f>
        <v>0</v>
      </c>
    </row>
    <row r="59" spans="1:11" ht="14.1" customHeight="1" x14ac:dyDescent="0.2">
      <c r="A59" s="86"/>
      <c r="B59" s="87" t="s">
        <v>92</v>
      </c>
      <c r="C59" s="132"/>
      <c r="D59" s="91">
        <f>[2]datitrim!C47</f>
        <v>22394</v>
      </c>
      <c r="E59" s="91">
        <f>[2]datitrim!D47</f>
        <v>979735</v>
      </c>
      <c r="F59" s="91">
        <f>[2]datitrim!E47</f>
        <v>0</v>
      </c>
      <c r="G59" s="91">
        <f>[2]datitrim!F47</f>
        <v>0</v>
      </c>
      <c r="H59" s="91">
        <f>[2]datitrim!G47</f>
        <v>301909</v>
      </c>
      <c r="I59" s="91">
        <f>[2]datitrim!H47</f>
        <v>677671</v>
      </c>
      <c r="J59" s="133">
        <f>[2]datitrim!I47</f>
        <v>0</v>
      </c>
      <c r="K59" s="130">
        <f>[2]datitrim!J47</f>
        <v>979580</v>
      </c>
    </row>
    <row r="60" spans="1:11" ht="12" customHeight="1" x14ac:dyDescent="0.2">
      <c r="A60" s="86"/>
      <c r="B60" s="93" t="s">
        <v>93</v>
      </c>
      <c r="C60" s="132"/>
      <c r="D60" s="91">
        <f>[2]datitrim!C48</f>
        <v>3727</v>
      </c>
      <c r="E60" s="91">
        <f>[2]datitrim!D48</f>
        <v>15611</v>
      </c>
      <c r="F60" s="91">
        <f>[2]datitrim!E48</f>
        <v>0</v>
      </c>
      <c r="G60" s="91">
        <f>[2]datitrim!F48</f>
        <v>0</v>
      </c>
      <c r="H60" s="91">
        <f>[2]datitrim!G48</f>
        <v>685</v>
      </c>
      <c r="I60" s="91">
        <f>[2]datitrim!H48</f>
        <v>14173</v>
      </c>
      <c r="J60" s="133">
        <f>[2]datitrim!I48</f>
        <v>0</v>
      </c>
      <c r="K60" s="130">
        <f>[2]datitrim!J48</f>
        <v>14858</v>
      </c>
    </row>
    <row r="61" spans="1:11" s="76" customFormat="1" ht="12.95" customHeight="1" x14ac:dyDescent="0.2">
      <c r="A61" s="134"/>
      <c r="B61" s="135"/>
      <c r="C61" s="136" t="s">
        <v>94</v>
      </c>
      <c r="D61" s="99">
        <f t="shared" ref="D61:J61" si="5">D53+D59</f>
        <v>45991</v>
      </c>
      <c r="E61" s="99">
        <f t="shared" si="5"/>
        <v>3576983</v>
      </c>
      <c r="F61" s="99">
        <f t="shared" si="5"/>
        <v>0</v>
      </c>
      <c r="G61" s="99">
        <f t="shared" si="5"/>
        <v>92</v>
      </c>
      <c r="H61" s="99">
        <f t="shared" si="5"/>
        <v>301909</v>
      </c>
      <c r="I61" s="99">
        <f t="shared" si="5"/>
        <v>3226002</v>
      </c>
      <c r="J61" s="99">
        <f t="shared" si="5"/>
        <v>24946</v>
      </c>
      <c r="K61" s="137">
        <f>H61+I61+J61</f>
        <v>3552857</v>
      </c>
    </row>
    <row r="62" spans="1:11" ht="14.1" customHeight="1" x14ac:dyDescent="0.2">
      <c r="A62" s="234"/>
      <c r="B62" s="102"/>
      <c r="C62" s="103" t="str">
        <f>"Variazione %   "&amp;[2]datitrim!$I$1&amp;" / "&amp;[2]datitrim!$I$1-1</f>
        <v>Variazione %   2014 / 2013</v>
      </c>
      <c r="D62" s="104">
        <f>[2]datitrim!K49</f>
        <v>41.48</v>
      </c>
      <c r="E62" s="104">
        <f>[2]datitrim!L49</f>
        <v>90.87</v>
      </c>
      <c r="F62" s="104"/>
      <c r="G62" s="104"/>
      <c r="H62" s="104">
        <f>[2]datitrim!O49</f>
        <v>1321.95</v>
      </c>
      <c r="I62" s="104">
        <f>[2]datitrim!P49</f>
        <v>75.05</v>
      </c>
      <c r="J62" s="104">
        <f>[2]datitrim!Q49</f>
        <v>15.72</v>
      </c>
      <c r="K62" s="138">
        <f>[2]datitrim!R49</f>
        <v>88.41</v>
      </c>
    </row>
    <row r="63" spans="1:11" ht="14.1" customHeight="1" x14ac:dyDescent="0.2">
      <c r="A63" s="430" t="str">
        <f>"Variazione %   "&amp;[2]datitrim!$I$1&amp;" / "&amp;[2]datitrim!$I$1-1&amp;" su basi omogenee *"</f>
        <v>Variazione %   2014 / 2013 su basi omogenee *</v>
      </c>
      <c r="B63" s="431"/>
      <c r="C63" s="449"/>
      <c r="D63" s="104">
        <f>[2]omogenei!K49</f>
        <v>41.48</v>
      </c>
      <c r="E63" s="104">
        <f>[2]omogenei!L49</f>
        <v>90.87</v>
      </c>
      <c r="F63" s="104"/>
      <c r="G63" s="104"/>
      <c r="H63" s="104">
        <f>[2]omogenei!O49</f>
        <v>1321.95</v>
      </c>
      <c r="I63" s="104">
        <f>[2]omogenei!P49</f>
        <v>75.05</v>
      </c>
      <c r="J63" s="104">
        <f>[2]omogenei!Q49</f>
        <v>15.72</v>
      </c>
      <c r="K63" s="105">
        <f>[2]omogenei!R49</f>
        <v>88.41</v>
      </c>
    </row>
    <row r="64" spans="1:11" ht="14.1" customHeight="1" x14ac:dyDescent="0.2">
      <c r="A64" s="106"/>
      <c r="B64" s="139"/>
      <c r="C64" s="140" t="s">
        <v>95</v>
      </c>
      <c r="D64" s="141">
        <f>[2]datitrim!C61</f>
        <v>56696</v>
      </c>
      <c r="E64" s="109">
        <f>[2]datitrim!D61</f>
        <v>550053</v>
      </c>
      <c r="F64" s="109">
        <f>[2]datitrim!E61</f>
        <v>159365</v>
      </c>
      <c r="G64" s="109">
        <f>[2]datitrim!F61</f>
        <v>123456</v>
      </c>
      <c r="H64" s="109">
        <f>[2]datitrim!G61</f>
        <v>1918</v>
      </c>
      <c r="I64" s="109">
        <f>[2]datitrim!H61</f>
        <v>674840</v>
      </c>
      <c r="J64" s="109">
        <f>[2]datitrim!I61</f>
        <v>22799</v>
      </c>
      <c r="K64" s="142">
        <f>[2]datitrim!J61</f>
        <v>699557</v>
      </c>
    </row>
    <row r="65" spans="1:11" ht="14.1" customHeight="1" x14ac:dyDescent="0.2">
      <c r="A65" s="234"/>
      <c r="B65" s="102"/>
      <c r="C65" s="103" t="str">
        <f>"Variazione %   "&amp;[2]datitrim!$I$1&amp;" / "&amp;[2]datitrim!$I$1-1</f>
        <v>Variazione %   2014 / 2013</v>
      </c>
      <c r="D65" s="104">
        <f>[2]datitrim!K61</f>
        <v>82.69</v>
      </c>
      <c r="E65" s="104">
        <f>[2]datitrim!L61</f>
        <v>14.61</v>
      </c>
      <c r="F65" s="104">
        <f>[2]datitrim!M61</f>
        <v>23.09</v>
      </c>
      <c r="G65" s="104">
        <f>[2]datitrim!N61</f>
        <v>-2.02</v>
      </c>
      <c r="H65" s="104">
        <f>[2]datitrim!O61</f>
        <v>35.450000000000003</v>
      </c>
      <c r="I65" s="104">
        <f>[2]datitrim!P61</f>
        <v>28.17</v>
      </c>
      <c r="J65" s="104">
        <f>[2]datitrim!Q61</f>
        <v>-76.34</v>
      </c>
      <c r="K65" s="138">
        <f>[2]datitrim!R61</f>
        <v>12.06</v>
      </c>
    </row>
    <row r="66" spans="1:11" ht="14.1" customHeight="1" x14ac:dyDescent="0.2">
      <c r="A66" s="430" t="str">
        <f>"Variazione %   "&amp;[2]datitrim!$I$1&amp;" / "&amp;[2]datitrim!$I$1-1&amp;" su basi omogenee *"</f>
        <v>Variazione %   2014 / 2013 su basi omogenee *</v>
      </c>
      <c r="B66" s="431"/>
      <c r="C66" s="449"/>
      <c r="D66" s="104">
        <f>[2]omogenei!K61</f>
        <v>82.69</v>
      </c>
      <c r="E66" s="104">
        <f>[2]omogenei!L61</f>
        <v>14.61</v>
      </c>
      <c r="F66" s="104">
        <f>[2]omogenei!M61</f>
        <v>23.09</v>
      </c>
      <c r="G66" s="104">
        <f>[2]omogenei!N61</f>
        <v>-2.02</v>
      </c>
      <c r="H66" s="104">
        <f>[2]omogenei!O61</f>
        <v>35.450000000000003</v>
      </c>
      <c r="I66" s="104">
        <f>[2]omogenei!P61</f>
        <v>28.17</v>
      </c>
      <c r="J66" s="104">
        <f>[2]omogenei!Q61</f>
        <v>-76.34</v>
      </c>
      <c r="K66" s="105">
        <f>[2]omogenei!R61</f>
        <v>12.06</v>
      </c>
    </row>
    <row r="67" spans="1:11" ht="14.1" customHeight="1" x14ac:dyDescent="0.2">
      <c r="A67" s="143" t="s">
        <v>96</v>
      </c>
      <c r="B67" s="144"/>
      <c r="C67" s="144"/>
      <c r="D67" s="114">
        <f>[2]datitrim!C50</f>
        <v>210430</v>
      </c>
      <c r="E67" s="114">
        <f>[2]datitrim!D50</f>
        <v>3857517</v>
      </c>
      <c r="F67" s="114">
        <f>[2]datitrim!E50</f>
        <v>1372</v>
      </c>
      <c r="G67" s="114">
        <f>[2]datitrim!F50</f>
        <v>4889</v>
      </c>
      <c r="H67" s="114">
        <f>[2]datitrim!G50</f>
        <v>9224</v>
      </c>
      <c r="I67" s="114">
        <f>[2]datitrim!H50</f>
        <v>9637</v>
      </c>
      <c r="J67" s="114">
        <f>[2]datitrim!I50</f>
        <v>338</v>
      </c>
      <c r="K67" s="128">
        <f>[2]datitrim!J50</f>
        <v>19199</v>
      </c>
    </row>
    <row r="68" spans="1:11" ht="12" customHeight="1" x14ac:dyDescent="0.2">
      <c r="A68" s="86"/>
      <c r="B68" s="93" t="s">
        <v>97</v>
      </c>
      <c r="D68" s="91">
        <f>[2]datitrim!C59</f>
        <v>209849</v>
      </c>
      <c r="E68" s="91">
        <f>[2]datitrim!D59</f>
        <v>3854279</v>
      </c>
      <c r="F68" s="91">
        <f>[2]datitrim!E59</f>
        <v>1358</v>
      </c>
      <c r="G68" s="91">
        <f>[2]datitrim!F59</f>
        <v>4790</v>
      </c>
      <c r="H68" s="91">
        <f>[2]datitrim!G59</f>
        <v>9218</v>
      </c>
      <c r="I68" s="91">
        <f>[2]datitrim!H59</f>
        <v>9637</v>
      </c>
      <c r="J68" s="91">
        <f>[2]datitrim!I59</f>
        <v>332</v>
      </c>
      <c r="K68" s="130">
        <f>[2]datitrim!J59</f>
        <v>19187</v>
      </c>
    </row>
    <row r="69" spans="1:11" ht="12" customHeight="1" x14ac:dyDescent="0.2">
      <c r="A69" s="86"/>
      <c r="B69" s="93"/>
      <c r="C69" s="70" t="s">
        <v>98</v>
      </c>
      <c r="D69" s="91">
        <f>[2]datitrim!C60</f>
        <v>581</v>
      </c>
      <c r="E69" s="91">
        <f>[2]datitrim!D60</f>
        <v>3238</v>
      </c>
      <c r="F69" s="91">
        <f>[2]datitrim!E60</f>
        <v>14</v>
      </c>
      <c r="G69" s="91">
        <f>[2]datitrim!F60</f>
        <v>99</v>
      </c>
      <c r="H69" s="91">
        <f>[2]datitrim!G60</f>
        <v>6</v>
      </c>
      <c r="I69" s="91">
        <f>[2]datitrim!H60</f>
        <v>0</v>
      </c>
      <c r="J69" s="91">
        <f>[2]datitrim!I60</f>
        <v>6</v>
      </c>
      <c r="K69" s="130">
        <f>[2]datitrim!J60</f>
        <v>12</v>
      </c>
    </row>
    <row r="70" spans="1:11" ht="12" customHeight="1" x14ac:dyDescent="0.2">
      <c r="A70" s="86"/>
      <c r="B70" s="145"/>
      <c r="C70" s="70" t="s">
        <v>99</v>
      </c>
      <c r="D70" s="91">
        <f>[2]datitrim!C62</f>
        <v>0</v>
      </c>
      <c r="E70" s="91">
        <f>[2]datitrim!D62</f>
        <v>0</v>
      </c>
      <c r="F70" s="91">
        <f>[2]datitrim!E62</f>
        <v>0</v>
      </c>
      <c r="G70" s="91">
        <f>[2]datitrim!F62</f>
        <v>0</v>
      </c>
      <c r="H70" s="91">
        <f>[2]datitrim!G62</f>
        <v>0</v>
      </c>
      <c r="I70" s="91">
        <f>[2]datitrim!H62</f>
        <v>0</v>
      </c>
      <c r="J70" s="91">
        <f>[2]datitrim!I62</f>
        <v>0</v>
      </c>
      <c r="K70" s="130">
        <f>[2]datitrim!J62</f>
        <v>0</v>
      </c>
    </row>
    <row r="71" spans="1:11" ht="12" customHeight="1" x14ac:dyDescent="0.2">
      <c r="A71" s="86"/>
      <c r="B71" s="94"/>
      <c r="C71" s="87" t="s">
        <v>100</v>
      </c>
      <c r="D71" s="146">
        <f>[2]datitrim!C63</f>
        <v>0</v>
      </c>
      <c r="E71" s="146">
        <f>[2]datitrim!D63</f>
        <v>0</v>
      </c>
      <c r="F71" s="146">
        <f>[2]datitrim!E63</f>
        <v>0</v>
      </c>
      <c r="G71" s="146">
        <f>[2]datitrim!F63</f>
        <v>0</v>
      </c>
      <c r="H71" s="146">
        <f>[2]datitrim!G63</f>
        <v>0</v>
      </c>
      <c r="I71" s="146">
        <f>[2]datitrim!H63</f>
        <v>0</v>
      </c>
      <c r="J71" s="146">
        <f>[2]datitrim!I63</f>
        <v>0</v>
      </c>
      <c r="K71" s="137">
        <f>[2]datitrim!J63</f>
        <v>0</v>
      </c>
    </row>
    <row r="72" spans="1:11" ht="12.95" customHeight="1" x14ac:dyDescent="0.2">
      <c r="A72" s="147" t="s">
        <v>186</v>
      </c>
      <c r="B72" s="227"/>
      <c r="C72" s="148"/>
      <c r="D72" s="114"/>
      <c r="E72" s="114"/>
      <c r="F72" s="114"/>
      <c r="G72" s="114"/>
      <c r="H72" s="114"/>
      <c r="I72" s="114"/>
      <c r="J72" s="114"/>
      <c r="K72" s="128"/>
    </row>
    <row r="73" spans="1:11" s="76" customFormat="1" ht="12.95" customHeight="1" x14ac:dyDescent="0.2">
      <c r="A73" s="149" t="s">
        <v>187</v>
      </c>
      <c r="C73" s="150"/>
      <c r="D73" s="151">
        <f>D24+D27+D38+D41+D61+D64</f>
        <v>4584524</v>
      </c>
      <c r="E73" s="151">
        <f>E24+E27+E38+E41+E61+E64+E67</f>
        <v>163491843</v>
      </c>
      <c r="F73" s="151">
        <f>F24+F27+F38+F41+F61+F64</f>
        <v>574492</v>
      </c>
      <c r="G73" s="151">
        <f>G24+G27+G38+G41+G61+G64+G67</f>
        <v>1279611</v>
      </c>
      <c r="H73" s="151">
        <f>H24+H27+H38+H41+H61+H64+H67</f>
        <v>1127201</v>
      </c>
      <c r="I73" s="151">
        <f>I24+I27+I38+I41+I61+I64+I67</f>
        <v>78965194</v>
      </c>
      <c r="J73" s="151">
        <f>J24+J27+J38+J41+J61+J64+J67</f>
        <v>2851102</v>
      </c>
      <c r="K73" s="151">
        <f>H73+I73+J73</f>
        <v>82943497</v>
      </c>
    </row>
    <row r="74" spans="1:11" ht="14.1" customHeight="1" x14ac:dyDescent="0.2">
      <c r="A74" s="234"/>
      <c r="B74" s="102"/>
      <c r="C74" s="103" t="str">
        <f>"Variazione %   "&amp;[2]datitrim!$I$1&amp;" / "&amp;[2]datitrim!$I$1-1</f>
        <v>Variazione %   2014 / 2013</v>
      </c>
      <c r="D74" s="104">
        <f>[2]datitrim!K51</f>
        <v>7.22</v>
      </c>
      <c r="E74" s="104">
        <f>[2]datitrim!L51</f>
        <v>8.42</v>
      </c>
      <c r="F74" s="104">
        <f>[2]datitrim!M51</f>
        <v>-14.35</v>
      </c>
      <c r="G74" s="104">
        <f>[2]datitrim!N51</f>
        <v>-46.85</v>
      </c>
      <c r="H74" s="104">
        <f>[2]datitrim!O51</f>
        <v>30.02</v>
      </c>
      <c r="I74" s="104">
        <f>[2]datitrim!P51</f>
        <v>41.17</v>
      </c>
      <c r="J74" s="104">
        <f>[2]datitrim!Q51</f>
        <v>14.71</v>
      </c>
      <c r="K74" s="138">
        <f>[2]datitrim!R51</f>
        <v>39.9</v>
      </c>
    </row>
    <row r="75" spans="1:11" ht="14.1" customHeight="1" x14ac:dyDescent="0.2">
      <c r="A75" s="430" t="str">
        <f>"Variazione %   "&amp;[2]datitrim!$I$1&amp;" / "&amp;[2]datitrim!$I$1-1&amp;" su basi omogenee *"</f>
        <v>Variazione %   2014 / 2013 su basi omogenee *</v>
      </c>
      <c r="B75" s="431"/>
      <c r="C75" s="449"/>
      <c r="D75" s="104">
        <f>[2]omogenei!K51</f>
        <v>6.09</v>
      </c>
      <c r="E75" s="104">
        <f>[2]omogenei!L51</f>
        <v>8.4499999999999993</v>
      </c>
      <c r="F75" s="104">
        <f>[2]omogenei!M51</f>
        <v>-14.35</v>
      </c>
      <c r="G75" s="104">
        <f>[2]omogenei!N51</f>
        <v>-46.85</v>
      </c>
      <c r="H75" s="104">
        <f>[2]omogenei!O51</f>
        <v>30</v>
      </c>
      <c r="I75" s="104">
        <f>[2]omogenei!P51</f>
        <v>42.05</v>
      </c>
      <c r="J75" s="104">
        <f>[2]omogenei!Q51</f>
        <v>14.7</v>
      </c>
      <c r="K75" s="105">
        <f>[2]omogenei!R51</f>
        <v>40.72</v>
      </c>
    </row>
    <row r="76" spans="1:11" ht="12" customHeight="1" x14ac:dyDescent="0.2">
      <c r="A76" s="152"/>
      <c r="B76" s="452" t="s">
        <v>220</v>
      </c>
      <c r="C76" s="453"/>
      <c r="D76" s="88"/>
      <c r="E76" s="88"/>
      <c r="F76" s="88"/>
      <c r="G76" s="88"/>
      <c r="H76" s="88"/>
      <c r="I76" s="88"/>
      <c r="J76" s="88"/>
      <c r="K76" s="89"/>
    </row>
    <row r="77" spans="1:11" ht="12" customHeight="1" x14ac:dyDescent="0.2">
      <c r="A77" s="153"/>
      <c r="B77" s="454"/>
      <c r="C77" s="455"/>
      <c r="D77" s="154">
        <f>[2]datitrim!C52</f>
        <v>1049824</v>
      </c>
      <c r="E77" s="154">
        <f>[2]datitrim!D52</f>
        <v>32408703</v>
      </c>
      <c r="F77" s="154">
        <f>[2]datitrim!E52</f>
        <v>18726</v>
      </c>
      <c r="G77" s="146">
        <f>[2]datitrim!F52</f>
        <v>68816</v>
      </c>
      <c r="H77" s="154">
        <f>[2]datitrim!G52</f>
        <v>59518</v>
      </c>
      <c r="I77" s="154">
        <f>[2]datitrim!H52</f>
        <v>518801</v>
      </c>
      <c r="J77" s="155">
        <f>[2]datitrim!I52</f>
        <v>0</v>
      </c>
      <c r="K77" s="137">
        <f>[2]datitrim!J52</f>
        <v>578319</v>
      </c>
    </row>
    <row r="78" spans="1:11" ht="15.2" customHeight="1" x14ac:dyDescent="0.2">
      <c r="A78" s="156"/>
      <c r="B78" s="157" t="str">
        <f>"Numero nuove convenzioni emesse per polizze collettive "&amp;IF([2]datitrim!J1=0,"nell'anno ","a tutto il "&amp;TRIM([2]datitrim!J1)&amp;" trimestre ")&amp;[2]datitrim!I1&amp;":   "&amp;[2]datitrim!C53</f>
        <v>Numero nuove convenzioni emesse per polizze collettive nell'anno 2014:   6154</v>
      </c>
      <c r="C78" s="139"/>
      <c r="D78" s="158"/>
      <c r="E78" s="139"/>
      <c r="F78" s="139"/>
      <c r="G78" s="158"/>
      <c r="H78" s="158"/>
      <c r="I78" s="158"/>
      <c r="J78" s="158"/>
      <c r="K78" s="159"/>
    </row>
    <row r="79" spans="1:11" ht="14.1" customHeight="1" x14ac:dyDescent="0.2">
      <c r="D79" s="160"/>
      <c r="G79" s="161"/>
      <c r="H79" s="160"/>
      <c r="I79" s="160"/>
      <c r="J79" s="160"/>
      <c r="K79" s="160"/>
    </row>
    <row r="80" spans="1:11" ht="6.95" customHeight="1" x14ac:dyDescent="0.2">
      <c r="A80" s="519" t="s">
        <v>188</v>
      </c>
      <c r="B80" s="519"/>
      <c r="C80" s="519"/>
      <c r="D80" s="519"/>
      <c r="E80" s="519"/>
      <c r="F80" s="519"/>
      <c r="G80" s="519"/>
      <c r="H80" s="519"/>
      <c r="I80" s="519"/>
      <c r="J80" s="519"/>
      <c r="K80" s="519"/>
    </row>
    <row r="81" spans="1:11" ht="15.95" customHeight="1" x14ac:dyDescent="0.2">
      <c r="A81" s="519"/>
      <c r="B81" s="519"/>
      <c r="C81" s="519"/>
      <c r="D81" s="519"/>
      <c r="E81" s="519"/>
      <c r="F81" s="519"/>
      <c r="G81" s="519"/>
      <c r="H81" s="519"/>
      <c r="I81" s="519"/>
      <c r="J81" s="519"/>
      <c r="K81" s="519"/>
    </row>
    <row r="82" spans="1:11" ht="12.95" customHeight="1" x14ac:dyDescent="0.2">
      <c r="A82" s="450" t="s">
        <v>174</v>
      </c>
      <c r="B82" s="451"/>
      <c r="C82" s="451"/>
      <c r="D82" s="451"/>
      <c r="E82" s="451"/>
      <c r="F82" s="451"/>
      <c r="G82" s="451"/>
      <c r="H82" s="451"/>
      <c r="I82" s="451"/>
      <c r="J82" s="451"/>
      <c r="K82" s="451"/>
    </row>
    <row r="83" spans="1:11" ht="12.95" customHeight="1" x14ac:dyDescent="0.2">
      <c r="A83" s="451"/>
      <c r="B83" s="451"/>
      <c r="C83" s="451"/>
      <c r="D83" s="451"/>
      <c r="E83" s="451"/>
      <c r="F83" s="451"/>
      <c r="G83" s="451"/>
      <c r="H83" s="451"/>
      <c r="I83" s="451"/>
      <c r="J83" s="451"/>
      <c r="K83" s="451"/>
    </row>
    <row r="84" spans="1:11" ht="12.95" customHeight="1" x14ac:dyDescent="0.2">
      <c r="A84" s="66" t="s">
        <v>127</v>
      </c>
    </row>
  </sheetData>
  <mergeCells count="13">
    <mergeCell ref="A82:K83"/>
    <mergeCell ref="A7:C9"/>
    <mergeCell ref="B18:C18"/>
    <mergeCell ref="A26:C26"/>
    <mergeCell ref="B36:C36"/>
    <mergeCell ref="A40:C40"/>
    <mergeCell ref="A43:C43"/>
    <mergeCell ref="A50:C52"/>
    <mergeCell ref="A63:C63"/>
    <mergeCell ref="A66:C66"/>
    <mergeCell ref="A75:C75"/>
    <mergeCell ref="A80:K81"/>
    <mergeCell ref="B76:C77"/>
  </mergeCells>
  <printOptions horizontalCentered="1"/>
  <pageMargins left="0.31496062992125984" right="0.11811023622047245" top="0.59055118110236227" bottom="0" header="0.39370078740157483" footer="0"/>
  <pageSetup paperSize="9" scale="95" orientation="landscape" horizontalDpi="4294967292" verticalDpi="300" r:id="rId1"/>
  <headerFooter alignWithMargins="0">
    <oddHeader>&amp;L&amp;"Arial,Normale"&amp;8IVASS - SERVIZIO STUDI E GESTIONE DATI
DIVISIONE STUDI E STATISTICHE</oddHeader>
    <oddFooter>&amp;C&amp;P</oddFooter>
  </headerFooter>
  <rowBreaks count="1" manualBreakCount="1">
    <brk id="4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9"/>
  <sheetViews>
    <sheetView showGridLines="0" topLeftCell="A25" zoomScaleNormal="100" workbookViewId="0">
      <selection activeCell="T6" sqref="T6"/>
    </sheetView>
  </sheetViews>
  <sheetFormatPr defaultColWidth="9" defaultRowHeight="12.75" x14ac:dyDescent="0.2"/>
  <cols>
    <col min="1" max="1" width="3.28515625" style="68" customWidth="1"/>
    <col min="2" max="2" width="2" style="1" customWidth="1"/>
    <col min="3" max="3" width="9.42578125" style="1" customWidth="1"/>
    <col min="4" max="4" width="26.85546875" style="2" customWidth="1"/>
    <col min="5" max="6" width="12.85546875" style="1" customWidth="1"/>
    <col min="7" max="7" width="14.85546875" style="1" customWidth="1"/>
    <col min="8" max="8" width="10.42578125" style="1" customWidth="1"/>
    <col min="9" max="10" width="8.42578125" style="1" bestFit="1" customWidth="1"/>
    <col min="11" max="16384" width="9" style="1"/>
  </cols>
  <sheetData>
    <row r="1" spans="1:8" ht="12.95" customHeight="1" x14ac:dyDescent="0.2">
      <c r="A1" s="459"/>
      <c r="H1" s="3" t="s">
        <v>207</v>
      </c>
    </row>
    <row r="2" spans="1:8" ht="12.95" customHeight="1" x14ac:dyDescent="0.2">
      <c r="A2" s="460"/>
      <c r="H2" s="3"/>
    </row>
    <row r="3" spans="1:8" s="6" customFormat="1" ht="12.95" customHeight="1" x14ac:dyDescent="0.2">
      <c r="A3" s="460"/>
      <c r="B3" s="4" t="s">
        <v>189</v>
      </c>
      <c r="C3" s="4"/>
      <c r="D3" s="5"/>
      <c r="E3" s="4"/>
      <c r="F3" s="4"/>
      <c r="G3" s="4"/>
      <c r="H3" s="4"/>
    </row>
    <row r="4" spans="1:8" s="6" customFormat="1" ht="12.95" customHeight="1" x14ac:dyDescent="0.2">
      <c r="A4" s="460"/>
      <c r="B4" s="4" t="s">
        <v>4</v>
      </c>
      <c r="C4" s="4"/>
      <c r="D4" s="5"/>
      <c r="E4" s="4"/>
      <c r="F4" s="4"/>
      <c r="G4" s="4"/>
      <c r="H4" s="4"/>
    </row>
    <row r="5" spans="1:8" s="6" customFormat="1" ht="12.95" customHeight="1" x14ac:dyDescent="0.2">
      <c r="A5" s="460"/>
      <c r="B5" s="4"/>
      <c r="C5" s="4"/>
      <c r="D5" s="5"/>
      <c r="E5" s="4"/>
      <c r="F5" s="4"/>
      <c r="G5" s="4"/>
      <c r="H5" s="4"/>
    </row>
    <row r="6" spans="1:8" s="6" customFormat="1" ht="12.95" customHeight="1" x14ac:dyDescent="0.2">
      <c r="A6" s="460"/>
      <c r="B6" s="1"/>
      <c r="D6" s="7"/>
      <c r="H6" s="8" t="s">
        <v>5</v>
      </c>
    </row>
    <row r="7" spans="1:8" ht="12.95" customHeight="1" x14ac:dyDescent="0.2">
      <c r="A7" s="460"/>
      <c r="B7" s="9"/>
      <c r="C7" s="9"/>
      <c r="D7" s="10"/>
      <c r="E7" s="9"/>
      <c r="F7" s="9"/>
      <c r="G7" s="9"/>
      <c r="H7" s="9"/>
    </row>
    <row r="8" spans="1:8" s="6" customFormat="1" ht="12.95" customHeight="1" x14ac:dyDescent="0.2">
      <c r="A8" s="460"/>
      <c r="B8" s="9" t="str">
        <f>"Premi lordi contabilizzati "&amp;IF([2]datitrim!J1=0,"nell'anno ","a tutto il "&amp;TRIM([2]datitrim!J1)&amp;" trimestre ")&amp;[2]datitrim!I1</f>
        <v>Premi lordi contabilizzati nell'anno 2014</v>
      </c>
      <c r="C8" s="9"/>
      <c r="D8" s="10"/>
      <c r="E8" s="9"/>
      <c r="F8" s="9"/>
      <c r="G8" s="9"/>
      <c r="H8" s="9"/>
    </row>
    <row r="9" spans="1:8" ht="9.9499999999999993" customHeight="1" x14ac:dyDescent="0.2">
      <c r="A9" s="460"/>
      <c r="C9" s="2"/>
      <c r="E9" s="2"/>
      <c r="F9" s="2"/>
      <c r="G9" s="2"/>
      <c r="H9" s="2"/>
    </row>
    <row r="10" spans="1:8" ht="12.95" customHeight="1" x14ac:dyDescent="0.2">
      <c r="A10" s="460"/>
      <c r="B10" s="461" t="s">
        <v>6</v>
      </c>
      <c r="C10" s="462"/>
      <c r="D10" s="463"/>
      <c r="E10" s="11"/>
      <c r="F10" s="11"/>
      <c r="G10" s="12"/>
      <c r="H10" s="11"/>
    </row>
    <row r="11" spans="1:8" ht="12.95" customHeight="1" x14ac:dyDescent="0.2">
      <c r="A11" s="460"/>
      <c r="B11" s="464"/>
      <c r="C11" s="465"/>
      <c r="D11" s="466"/>
      <c r="E11" s="13" t="str">
        <f>IF([2]datitrim!J1=0,"ANNO",TRIM([2]datitrim!J1)&amp;" trimestre")</f>
        <v>ANNO</v>
      </c>
      <c r="F11" s="13" t="s">
        <v>7</v>
      </c>
      <c r="G11" s="13" t="s">
        <v>7</v>
      </c>
      <c r="H11" s="13" t="s">
        <v>8</v>
      </c>
    </row>
    <row r="12" spans="1:8" ht="12.95" customHeight="1" x14ac:dyDescent="0.2">
      <c r="A12" s="460"/>
      <c r="B12" s="464"/>
      <c r="C12" s="465"/>
      <c r="D12" s="466"/>
      <c r="E12" s="14">
        <f>[2]datitrim!I1</f>
        <v>2014</v>
      </c>
      <c r="F12" s="14" t="str">
        <f>[2]datitrim!I1&amp; " / "&amp;[2]datitrim!I1-1</f>
        <v>2014 / 2013</v>
      </c>
      <c r="G12" s="14" t="str">
        <f>[2]datitrim!I1&amp; " / "&amp;[2]datitrim!I1-1</f>
        <v>2014 / 2013</v>
      </c>
      <c r="H12" s="14" t="s">
        <v>9</v>
      </c>
    </row>
    <row r="13" spans="1:8" ht="24" x14ac:dyDescent="0.2">
      <c r="A13" s="460"/>
      <c r="B13" s="15"/>
      <c r="C13" s="16"/>
      <c r="D13" s="17"/>
      <c r="E13" s="18"/>
      <c r="F13" s="18"/>
      <c r="G13" s="18" t="s">
        <v>10</v>
      </c>
      <c r="H13" s="18"/>
    </row>
    <row r="14" spans="1:8" ht="9.9499999999999993" customHeight="1" x14ac:dyDescent="0.2">
      <c r="A14" s="460"/>
      <c r="B14" s="19"/>
      <c r="C14" s="20"/>
      <c r="D14" s="21"/>
      <c r="E14" s="22"/>
      <c r="F14" s="22"/>
      <c r="G14" s="22"/>
      <c r="H14" s="22"/>
    </row>
    <row r="15" spans="1:8" s="2" customFormat="1" ht="12.95" customHeight="1" x14ac:dyDescent="0.2">
      <c r="A15" s="460"/>
      <c r="B15" s="23"/>
      <c r="C15" s="2" t="s">
        <v>11</v>
      </c>
      <c r="D15" s="24"/>
      <c r="E15" s="25">
        <f>[2]datitrim!$C1</f>
        <v>3382939</v>
      </c>
      <c r="F15" s="26">
        <f>[2]datitrim!$K1</f>
        <v>0.33</v>
      </c>
      <c r="G15" s="26">
        <f>[2]omogenei!$K1</f>
        <v>0.27</v>
      </c>
      <c r="H15" s="26">
        <f>[2]datitrim!$L1</f>
        <v>9.0299999999999994</v>
      </c>
    </row>
    <row r="16" spans="1:8" s="2" customFormat="1" ht="12.95" customHeight="1" x14ac:dyDescent="0.2">
      <c r="A16" s="460"/>
      <c r="B16" s="27"/>
      <c r="C16" s="7" t="s">
        <v>12</v>
      </c>
      <c r="D16" s="24"/>
      <c r="E16" s="25">
        <f>[2]datitrim!$C2</f>
        <v>2241161</v>
      </c>
      <c r="F16" s="26">
        <f>[2]datitrim!$K2</f>
        <v>-0.11</v>
      </c>
      <c r="G16" s="26">
        <f>[2]omogenei!$K2</f>
        <v>-0.4</v>
      </c>
      <c r="H16" s="26">
        <f>[2]datitrim!$L2</f>
        <v>5.98</v>
      </c>
    </row>
    <row r="17" spans="1:8" s="2" customFormat="1" ht="12.95" customHeight="1" x14ac:dyDescent="0.2">
      <c r="A17" s="460"/>
      <c r="B17" s="23"/>
      <c r="C17" s="2" t="s">
        <v>13</v>
      </c>
      <c r="D17" s="24"/>
      <c r="E17" s="25">
        <f>[2]datitrim!$C3</f>
        <v>2614376</v>
      </c>
      <c r="F17" s="26">
        <f>[2]datitrim!$K3</f>
        <v>-1.1399999999999999</v>
      </c>
      <c r="G17" s="26">
        <f>[2]omogenei!$K3</f>
        <v>-1.1399999999999999</v>
      </c>
      <c r="H17" s="26">
        <f>[2]datitrim!$L3</f>
        <v>6.98</v>
      </c>
    </row>
    <row r="18" spans="1:8" s="2" customFormat="1" ht="12.95" customHeight="1" x14ac:dyDescent="0.2">
      <c r="A18" s="460"/>
      <c r="B18" s="23"/>
      <c r="C18" s="2" t="s">
        <v>14</v>
      </c>
      <c r="D18" s="24"/>
      <c r="E18" s="25">
        <f>[2]datitrim!$C4</f>
        <v>4627</v>
      </c>
      <c r="F18" s="26">
        <f>[2]datitrim!$K4</f>
        <v>0.96</v>
      </c>
      <c r="G18" s="26">
        <f>[2]omogenei!$K4</f>
        <v>0.96</v>
      </c>
      <c r="H18" s="26">
        <f>[2]datitrim!$L4</f>
        <v>0.01</v>
      </c>
    </row>
    <row r="19" spans="1:8" s="2" customFormat="1" ht="12.95" customHeight="1" x14ac:dyDescent="0.2">
      <c r="A19" s="460"/>
      <c r="B19" s="23"/>
      <c r="C19" s="2" t="s">
        <v>15</v>
      </c>
      <c r="D19" s="24"/>
      <c r="E19" s="25">
        <f>[2]datitrim!$C5</f>
        <v>33213</v>
      </c>
      <c r="F19" s="26">
        <f>[2]datitrim!$K5</f>
        <v>-12.3</v>
      </c>
      <c r="G19" s="26">
        <f>[2]omogenei!$K5</f>
        <v>-12.3</v>
      </c>
      <c r="H19" s="26">
        <f>[2]datitrim!$L5</f>
        <v>0.09</v>
      </c>
    </row>
    <row r="20" spans="1:8" s="2" customFormat="1" ht="12.95" customHeight="1" x14ac:dyDescent="0.2">
      <c r="A20" s="460"/>
      <c r="B20" s="23"/>
      <c r="C20" s="2" t="s">
        <v>16</v>
      </c>
      <c r="D20" s="24"/>
      <c r="E20" s="25">
        <f>[2]datitrim!$C6</f>
        <v>289606</v>
      </c>
      <c r="F20" s="26">
        <f>[2]datitrim!$K6</f>
        <v>-4.5599999999999996</v>
      </c>
      <c r="G20" s="26">
        <f>[2]omogenei!$K6</f>
        <v>-2.65</v>
      </c>
      <c r="H20" s="26">
        <f>[2]datitrim!$L6</f>
        <v>0.77</v>
      </c>
    </row>
    <row r="21" spans="1:8" s="2" customFormat="1" ht="12.95" customHeight="1" x14ac:dyDescent="0.2">
      <c r="A21" s="460"/>
      <c r="B21" s="27"/>
      <c r="C21" s="28" t="s">
        <v>17</v>
      </c>
      <c r="D21" s="24"/>
      <c r="E21" s="25">
        <f>[2]datitrim!$C7</f>
        <v>318552</v>
      </c>
      <c r="F21" s="26">
        <f>[2]datitrim!$K7</f>
        <v>-3.76</v>
      </c>
      <c r="G21" s="26">
        <f>[2]omogenei!$K7</f>
        <v>-2.88</v>
      </c>
      <c r="H21" s="26">
        <f>[2]datitrim!$L7</f>
        <v>0.85</v>
      </c>
    </row>
    <row r="22" spans="1:8" s="2" customFormat="1" ht="12.95" customHeight="1" x14ac:dyDescent="0.2">
      <c r="A22" s="460"/>
      <c r="B22" s="23"/>
      <c r="C22" s="2" t="s">
        <v>18</v>
      </c>
      <c r="D22" s="24"/>
      <c r="E22" s="25">
        <f>[2]datitrim!$C8</f>
        <v>2647036</v>
      </c>
      <c r="F22" s="26">
        <f>[2]datitrim!$K8</f>
        <v>0.75</v>
      </c>
      <c r="G22" s="26">
        <f>[2]omogenei!$K8</f>
        <v>0.75</v>
      </c>
      <c r="H22" s="26">
        <f>[2]datitrim!$L8</f>
        <v>7.06</v>
      </c>
    </row>
    <row r="23" spans="1:8" s="2" customFormat="1" ht="12.95" customHeight="1" x14ac:dyDescent="0.2">
      <c r="A23" s="460"/>
      <c r="B23" s="27"/>
      <c r="C23" s="7" t="s">
        <v>19</v>
      </c>
      <c r="D23" s="29"/>
      <c r="E23" s="25">
        <f>[2]datitrim!$C9</f>
        <v>3123552</v>
      </c>
      <c r="F23" s="26">
        <f>[2]datitrim!$K9</f>
        <v>3.85</v>
      </c>
      <c r="G23" s="26">
        <f>[2]omogenei!$K9</f>
        <v>3.85</v>
      </c>
      <c r="H23" s="26">
        <f>[2]datitrim!$L9</f>
        <v>8.34</v>
      </c>
    </row>
    <row r="24" spans="1:8" s="2" customFormat="1" ht="12.95" customHeight="1" x14ac:dyDescent="0.2">
      <c r="A24" s="460"/>
      <c r="B24" s="23"/>
      <c r="C24" s="2" t="s">
        <v>20</v>
      </c>
      <c r="D24" s="24"/>
      <c r="E24" s="25">
        <f>[2]datitrim!$C10</f>
        <v>15988140</v>
      </c>
      <c r="F24" s="26">
        <f>[2]datitrim!$K10</f>
        <v>-7.01</v>
      </c>
      <c r="G24" s="26">
        <f>[2]omogenei!$K10</f>
        <v>-6.99</v>
      </c>
      <c r="H24" s="26">
        <f>[2]datitrim!$L10</f>
        <v>42.67</v>
      </c>
    </row>
    <row r="25" spans="1:8" s="2" customFormat="1" ht="12.95" customHeight="1" x14ac:dyDescent="0.2">
      <c r="A25" s="460"/>
      <c r="B25" s="23"/>
      <c r="C25" s="2" t="s">
        <v>21</v>
      </c>
      <c r="D25" s="24"/>
      <c r="E25" s="25">
        <f>[2]datitrim!$C11</f>
        <v>25537</v>
      </c>
      <c r="F25" s="26">
        <f>[2]datitrim!$K11</f>
        <v>8.49</v>
      </c>
      <c r="G25" s="26">
        <f>[2]omogenei!$K11</f>
        <v>8.49</v>
      </c>
      <c r="H25" s="26">
        <f>[2]datitrim!$L11</f>
        <v>7.0000000000000007E-2</v>
      </c>
    </row>
    <row r="26" spans="1:8" s="2" customFormat="1" ht="12.95" customHeight="1" x14ac:dyDescent="0.2">
      <c r="A26" s="460"/>
      <c r="B26" s="23"/>
      <c r="C26" s="2" t="s">
        <v>22</v>
      </c>
      <c r="D26" s="24"/>
      <c r="E26" s="25">
        <f>[2]datitrim!$C12</f>
        <v>33166</v>
      </c>
      <c r="F26" s="26">
        <f>[2]datitrim!$K12</f>
        <v>-2.52</v>
      </c>
      <c r="G26" s="26">
        <f>[2]omogenei!$K12</f>
        <v>-2.16</v>
      </c>
      <c r="H26" s="26">
        <f>[2]datitrim!$L12</f>
        <v>0.09</v>
      </c>
    </row>
    <row r="27" spans="1:8" s="2" customFormat="1" ht="12.95" customHeight="1" x14ac:dyDescent="0.2">
      <c r="A27" s="460"/>
      <c r="B27" s="27"/>
      <c r="C27" s="2" t="s">
        <v>23</v>
      </c>
      <c r="D27" s="24"/>
      <c r="E27" s="25">
        <f>[2]datitrim!$C13</f>
        <v>3995233</v>
      </c>
      <c r="F27" s="26">
        <f>[2]datitrim!$K13</f>
        <v>2.31</v>
      </c>
      <c r="G27" s="26">
        <f>[2]omogenei!$K13</f>
        <v>2.27</v>
      </c>
      <c r="H27" s="26">
        <f>[2]datitrim!$L13</f>
        <v>10.66</v>
      </c>
    </row>
    <row r="28" spans="1:8" s="2" customFormat="1" ht="12.95" customHeight="1" x14ac:dyDescent="0.2">
      <c r="A28" s="460"/>
      <c r="B28" s="27"/>
      <c r="C28" s="2" t="s">
        <v>24</v>
      </c>
      <c r="D28" s="24"/>
      <c r="E28" s="25">
        <f>[2]datitrim!$C14</f>
        <v>539808</v>
      </c>
      <c r="F28" s="26">
        <f>[2]datitrim!$K14</f>
        <v>16.77</v>
      </c>
      <c r="G28" s="26">
        <f>[2]omogenei!$K14</f>
        <v>14.94</v>
      </c>
      <c r="H28" s="26">
        <f>[2]datitrim!$L14</f>
        <v>1.44</v>
      </c>
    </row>
    <row r="29" spans="1:8" s="2" customFormat="1" ht="12.95" customHeight="1" x14ac:dyDescent="0.2">
      <c r="A29" s="460"/>
      <c r="B29" s="27"/>
      <c r="C29" s="2" t="s">
        <v>25</v>
      </c>
      <c r="D29" s="24"/>
      <c r="E29" s="25">
        <f>[2]datitrim!$C15</f>
        <v>504510</v>
      </c>
      <c r="F29" s="26">
        <f>[2]datitrim!$K15</f>
        <v>1.96</v>
      </c>
      <c r="G29" s="26">
        <f>[2]omogenei!$K15</f>
        <v>1.96</v>
      </c>
      <c r="H29" s="26">
        <f>[2]datitrim!$L15</f>
        <v>1.35</v>
      </c>
    </row>
    <row r="30" spans="1:8" s="2" customFormat="1" ht="12.95" customHeight="1" x14ac:dyDescent="0.2">
      <c r="A30" s="460"/>
      <c r="B30" s="27"/>
      <c r="C30" s="2" t="s">
        <v>26</v>
      </c>
      <c r="D30" s="24"/>
      <c r="E30" s="25">
        <f>[2]datitrim!$C16</f>
        <v>755824</v>
      </c>
      <c r="F30" s="26">
        <f>[2]datitrim!$K16</f>
        <v>11.34</v>
      </c>
      <c r="G30" s="26">
        <f>[2]omogenei!$K16</f>
        <v>9.8699999999999992</v>
      </c>
      <c r="H30" s="26">
        <f>[2]datitrim!$L16</f>
        <v>2.02</v>
      </c>
    </row>
    <row r="31" spans="1:8" s="2" customFormat="1" ht="12.95" customHeight="1" x14ac:dyDescent="0.2">
      <c r="A31" s="460"/>
      <c r="B31" s="27"/>
      <c r="C31" s="2" t="s">
        <v>27</v>
      </c>
      <c r="D31" s="24"/>
      <c r="E31" s="25">
        <f>[2]datitrim!$C17</f>
        <v>376454</v>
      </c>
      <c r="F31" s="26">
        <f>[2]datitrim!$K17</f>
        <v>5.55</v>
      </c>
      <c r="G31" s="26">
        <f>[2]omogenei!$K17</f>
        <v>5.55</v>
      </c>
      <c r="H31" s="26">
        <f>[2]datitrim!$L17</f>
        <v>1</v>
      </c>
    </row>
    <row r="32" spans="1:8" s="2" customFormat="1" ht="12.95" customHeight="1" x14ac:dyDescent="0.2">
      <c r="A32" s="460"/>
      <c r="B32" s="27"/>
      <c r="C32" s="2" t="s">
        <v>28</v>
      </c>
      <c r="D32" s="24"/>
      <c r="E32" s="25">
        <f>[2]datitrim!$C18</f>
        <v>597772</v>
      </c>
      <c r="F32" s="26">
        <f>[2]datitrim!$K18</f>
        <v>9.34</v>
      </c>
      <c r="G32" s="26">
        <f>[2]omogenei!$K18</f>
        <v>9.34</v>
      </c>
      <c r="H32" s="26">
        <f>[2]datitrim!$L18</f>
        <v>1.6</v>
      </c>
    </row>
    <row r="33" spans="1:10" ht="9.9499999999999993" customHeight="1" x14ac:dyDescent="0.2">
      <c r="A33" s="460"/>
      <c r="B33" s="30"/>
      <c r="C33" s="31"/>
      <c r="D33" s="32"/>
      <c r="E33" s="33"/>
      <c r="F33" s="34"/>
      <c r="G33" s="34"/>
      <c r="H33" s="34"/>
    </row>
    <row r="34" spans="1:10" s="40" customFormat="1" ht="15.2" customHeight="1" x14ac:dyDescent="0.2">
      <c r="A34" s="460"/>
      <c r="B34" s="35"/>
      <c r="C34" s="36" t="s">
        <v>29</v>
      </c>
      <c r="D34" s="37"/>
      <c r="E34" s="38"/>
      <c r="F34" s="39"/>
      <c r="G34" s="39"/>
      <c r="H34" s="39"/>
    </row>
    <row r="35" spans="1:10" s="40" customFormat="1" ht="15.2" customHeight="1" x14ac:dyDescent="0.2">
      <c r="A35" s="460"/>
      <c r="B35" s="41"/>
      <c r="C35" s="42" t="s">
        <v>184</v>
      </c>
      <c r="D35" s="43"/>
      <c r="E35" s="44">
        <f>SUM(E15:E32)</f>
        <v>37471506</v>
      </c>
      <c r="F35" s="45">
        <f>[2]datitrim!$K19</f>
        <v>-2.08</v>
      </c>
      <c r="G35" s="45">
        <f>[2]omogenei!$K19</f>
        <v>-2.12</v>
      </c>
      <c r="H35" s="45">
        <f>[2]datitrim!$L19</f>
        <v>100</v>
      </c>
      <c r="I35" s="46"/>
      <c r="J35" s="46"/>
    </row>
    <row r="36" spans="1:10" ht="9" customHeight="1" x14ac:dyDescent="0.2">
      <c r="A36" s="460"/>
      <c r="B36" s="47"/>
      <c r="C36" s="2"/>
      <c r="E36" s="48"/>
      <c r="F36" s="49"/>
      <c r="G36" s="49"/>
      <c r="H36" s="48"/>
      <c r="I36" s="2"/>
    </row>
    <row r="37" spans="1:10" ht="7.5" customHeight="1" x14ac:dyDescent="0.2">
      <c r="A37" s="460"/>
    </row>
    <row r="38" spans="1:10" s="52" customFormat="1" ht="12.95" customHeight="1" x14ac:dyDescent="0.2">
      <c r="A38" s="460"/>
      <c r="B38" s="6" t="s">
        <v>127</v>
      </c>
      <c r="C38" s="50"/>
      <c r="D38" s="50"/>
      <c r="E38" s="50"/>
      <c r="F38" s="50"/>
      <c r="G38" s="50"/>
      <c r="H38" s="50"/>
      <c r="I38" s="51"/>
    </row>
    <row r="39" spans="1:10" ht="38.1" customHeight="1" x14ac:dyDescent="0.2">
      <c r="A39" s="460"/>
      <c r="B39" s="372" t="s">
        <v>190</v>
      </c>
      <c r="C39" s="520" t="s">
        <v>191</v>
      </c>
      <c r="D39" s="520"/>
      <c r="E39" s="520"/>
      <c r="F39" s="520"/>
      <c r="G39" s="520"/>
      <c r="H39" s="520"/>
    </row>
    <row r="40" spans="1:10" ht="12.95" customHeight="1" x14ac:dyDescent="0.2">
      <c r="A40" s="460"/>
      <c r="B40" s="372"/>
      <c r="C40" s="373"/>
      <c r="D40" s="373"/>
      <c r="E40" s="373"/>
      <c r="F40" s="373"/>
      <c r="G40" s="373"/>
      <c r="H40" s="373"/>
    </row>
    <row r="41" spans="1:10" ht="12" customHeight="1" x14ac:dyDescent="0.2">
      <c r="A41" s="460"/>
    </row>
    <row r="42" spans="1:10" s="6" customFormat="1" ht="12" customHeight="1" x14ac:dyDescent="0.2">
      <c r="A42" s="460"/>
    </row>
    <row r="43" spans="1:10" ht="24.95" customHeight="1" x14ac:dyDescent="0.2">
      <c r="A43" s="460"/>
      <c r="B43" s="467" t="str">
        <f>"Ripartizione per canale distributivo dei premi lordi 
contabilizzati "&amp;IF([2]datitrim!J1=0,"nell'anno ","a tutto il "&amp;TRIM([2]datitrim!J1)&amp;" trimestre ")&amp;[2]datitrim!I1&amp;" (b)"</f>
        <v>Ripartizione per canale distributivo dei premi lordi 
contabilizzati nell'anno 2014 (b)</v>
      </c>
      <c r="C43" s="467"/>
      <c r="D43" s="467"/>
      <c r="E43" s="467"/>
      <c r="F43" s="467"/>
      <c r="G43" s="53"/>
    </row>
    <row r="44" spans="1:10" ht="9.9499999999999993" customHeight="1" x14ac:dyDescent="0.2">
      <c r="A44" s="460"/>
    </row>
    <row r="45" spans="1:10" ht="12.95" customHeight="1" x14ac:dyDescent="0.2">
      <c r="A45" s="460"/>
      <c r="B45" s="54"/>
      <c r="C45" s="55"/>
      <c r="D45" s="56"/>
      <c r="E45" s="57" t="s">
        <v>32</v>
      </c>
      <c r="F45" s="57" t="s">
        <v>33</v>
      </c>
      <c r="G45" s="10"/>
    </row>
    <row r="46" spans="1:10" ht="12.95" customHeight="1" x14ac:dyDescent="0.2">
      <c r="A46" s="460"/>
      <c r="B46" s="58"/>
      <c r="C46" s="47"/>
      <c r="D46" s="59"/>
      <c r="E46" s="60"/>
      <c r="F46" s="60" t="s">
        <v>34</v>
      </c>
      <c r="G46" s="47"/>
    </row>
    <row r="47" spans="1:10" ht="12.95" customHeight="1" x14ac:dyDescent="0.2">
      <c r="A47" s="460"/>
      <c r="B47" s="61"/>
      <c r="C47" s="31"/>
      <c r="D47" s="32"/>
      <c r="E47" s="62" t="s">
        <v>9</v>
      </c>
      <c r="F47" s="62" t="s">
        <v>9</v>
      </c>
      <c r="G47" s="47"/>
    </row>
    <row r="48" spans="1:10" s="2" customFormat="1" ht="9.9499999999999993" customHeight="1" x14ac:dyDescent="0.2">
      <c r="A48" s="460"/>
      <c r="B48" s="19"/>
      <c r="C48" s="20"/>
      <c r="D48" s="21"/>
      <c r="E48" s="22"/>
      <c r="F48" s="22"/>
    </row>
    <row r="49" spans="1:8" s="2" customFormat="1" ht="12.95" customHeight="1" x14ac:dyDescent="0.2">
      <c r="A49" s="460"/>
      <c r="B49" s="23"/>
      <c r="C49" s="2" t="s">
        <v>35</v>
      </c>
      <c r="D49" s="24"/>
      <c r="E49" s="63">
        <f>[2]datitrim!$K131</f>
        <v>74.930000000000007</v>
      </c>
      <c r="F49" s="63">
        <f>[2]datitrim!$L131</f>
        <v>86.03</v>
      </c>
      <c r="G49" s="64"/>
    </row>
    <row r="50" spans="1:8" s="2" customFormat="1" ht="12.95" customHeight="1" x14ac:dyDescent="0.2">
      <c r="A50" s="460"/>
      <c r="B50" s="27"/>
      <c r="C50" s="7" t="s">
        <v>36</v>
      </c>
      <c r="D50" s="24"/>
      <c r="E50" s="63">
        <f>[2]datitrim!$K132</f>
        <v>2.1</v>
      </c>
      <c r="F50" s="63">
        <f>[2]datitrim!$L132</f>
        <v>0.42</v>
      </c>
      <c r="G50" s="64"/>
    </row>
    <row r="51" spans="1:8" s="2" customFormat="1" ht="12.95" customHeight="1" x14ac:dyDescent="0.2">
      <c r="A51" s="460"/>
      <c r="B51" s="23"/>
      <c r="C51" s="2" t="s">
        <v>192</v>
      </c>
      <c r="D51" s="24"/>
      <c r="E51" s="63">
        <f>[2]datitrim!$K133</f>
        <v>5.69</v>
      </c>
      <c r="F51" s="63">
        <f>[2]datitrim!$L133</f>
        <v>8.49</v>
      </c>
      <c r="G51" s="64"/>
    </row>
    <row r="52" spans="1:8" s="2" customFormat="1" ht="12.95" customHeight="1" x14ac:dyDescent="0.2">
      <c r="A52" s="460"/>
      <c r="B52" s="23"/>
      <c r="C52" s="2" t="s">
        <v>38</v>
      </c>
      <c r="D52" s="24"/>
      <c r="E52" s="63">
        <f>[2]datitrim!$K134</f>
        <v>4.34</v>
      </c>
      <c r="F52" s="63">
        <f>[2]datitrim!$L134</f>
        <v>2.0699999999999998</v>
      </c>
      <c r="G52" s="64"/>
    </row>
    <row r="53" spans="1:8" s="2" customFormat="1" ht="12.95" customHeight="1" x14ac:dyDescent="0.2">
      <c r="A53" s="460"/>
      <c r="B53" s="23"/>
      <c r="C53" s="2" t="s">
        <v>39</v>
      </c>
      <c r="D53" s="24"/>
      <c r="E53" s="63">
        <f>[2]datitrim!$K135</f>
        <v>0.22</v>
      </c>
      <c r="F53" s="63">
        <f>[2]datitrim!$L135</f>
        <v>0</v>
      </c>
      <c r="G53" s="64"/>
    </row>
    <row r="54" spans="1:8" ht="12.95" customHeight="1" x14ac:dyDescent="0.2">
      <c r="A54" s="460"/>
      <c r="B54" s="23"/>
      <c r="C54" s="2" t="s">
        <v>40</v>
      </c>
      <c r="D54" s="24"/>
      <c r="E54" s="63">
        <f>[2]datitrim!$K136</f>
        <v>12.72</v>
      </c>
      <c r="F54" s="63">
        <f>[2]datitrim!$L136</f>
        <v>2.99</v>
      </c>
      <c r="G54" s="64"/>
    </row>
    <row r="55" spans="1:8" ht="12.95" customHeight="1" x14ac:dyDescent="0.2">
      <c r="A55" s="460"/>
      <c r="B55" s="58"/>
      <c r="C55" s="2" t="s">
        <v>41</v>
      </c>
      <c r="D55" s="24"/>
      <c r="E55" s="63">
        <f>SUM(E49:E54)</f>
        <v>100</v>
      </c>
      <c r="F55" s="63">
        <f>SUM(F49:F54)</f>
        <v>99.999999999999986</v>
      </c>
      <c r="G55" s="64"/>
    </row>
    <row r="56" spans="1:8" ht="9.9499999999999993" customHeight="1" x14ac:dyDescent="0.2">
      <c r="A56" s="460"/>
      <c r="B56" s="61"/>
      <c r="C56" s="31"/>
      <c r="D56" s="32"/>
      <c r="E56" s="34"/>
      <c r="F56" s="34"/>
      <c r="G56" s="65"/>
    </row>
    <row r="57" spans="1:8" ht="12.95" customHeight="1" x14ac:dyDescent="0.2">
      <c r="A57" s="460"/>
      <c r="H57" s="66"/>
    </row>
    <row r="58" spans="1:8" ht="12.95" customHeight="1" x14ac:dyDescent="0.2">
      <c r="A58" s="460"/>
      <c r="B58" s="6" t="s">
        <v>193</v>
      </c>
      <c r="H58" s="66"/>
    </row>
    <row r="59" spans="1:8" ht="12.95" customHeight="1" x14ac:dyDescent="0.2">
      <c r="A59" s="460"/>
      <c r="B59" s="1" t="s">
        <v>194</v>
      </c>
      <c r="D59" s="67"/>
      <c r="E59" s="66"/>
      <c r="F59" s="66"/>
      <c r="G59" s="66"/>
    </row>
  </sheetData>
  <mergeCells count="4">
    <mergeCell ref="A1:A59"/>
    <mergeCell ref="B10:D12"/>
    <mergeCell ref="C39:H39"/>
    <mergeCell ref="B43:F43"/>
  </mergeCells>
  <printOptions horizontalCentered="1"/>
  <pageMargins left="0.70866141732283472" right="0.70866141732283472" top="0.74803149606299213" bottom="0.74803149606299213" header="0.31496062992125984" footer="0.31496062992125984"/>
  <pageSetup paperSize="9" scale="94" orientation="portrait" verticalDpi="597" r:id="rId1"/>
  <headerFooter alignWithMargins="0">
    <oddHeader>&amp;L&amp;"Arial,Normale"&amp;8IVASS - SERVIZIO STUDI E GESTIONE DATI
DIVISIONE STUDI E STATISTICHE</oddHeader>
    <oddFooter>&amp;C&amp;10&amp;P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rgb="FFFFC000"/>
    <pageSetUpPr fitToPage="1"/>
  </sheetPr>
  <dimension ref="A1:H66"/>
  <sheetViews>
    <sheetView showGridLines="0" zoomScaleNormal="100" workbookViewId="0">
      <selection activeCell="T6" sqref="T6"/>
    </sheetView>
  </sheetViews>
  <sheetFormatPr defaultColWidth="9" defaultRowHeight="11.25" x14ac:dyDescent="0.2"/>
  <cols>
    <col min="1" max="1" width="7.5703125" style="69" customWidth="1"/>
    <col min="2" max="2" width="6.7109375" style="69" customWidth="1"/>
    <col min="3" max="3" width="25.5703125" style="70" customWidth="1"/>
    <col min="4" max="6" width="9.42578125" style="69" customWidth="1"/>
    <col min="7" max="7" width="10.28515625" style="76" customWidth="1"/>
    <col min="8" max="8" width="13" style="69" customWidth="1"/>
    <col min="9" max="9" width="1.85546875" style="69" customWidth="1"/>
    <col min="10" max="16384" width="9" style="69"/>
  </cols>
  <sheetData>
    <row r="1" spans="1:8" ht="23.25" customHeight="1" x14ac:dyDescent="0.2">
      <c r="H1" s="71" t="s">
        <v>128</v>
      </c>
    </row>
    <row r="2" spans="1:8" s="74" customFormat="1" ht="25.5" customHeight="1" x14ac:dyDescent="0.2">
      <c r="A2" s="72" t="s">
        <v>44</v>
      </c>
      <c r="B2" s="72"/>
      <c r="C2" s="73"/>
      <c r="D2" s="72"/>
      <c r="E2" s="72"/>
      <c r="F2" s="72"/>
      <c r="G2" s="72"/>
      <c r="H2" s="72"/>
    </row>
    <row r="3" spans="1:8" s="74" customFormat="1" ht="12.95" customHeight="1" x14ac:dyDescent="0.2">
      <c r="A3" s="72" t="s">
        <v>4</v>
      </c>
      <c r="B3" s="72"/>
      <c r="C3" s="73"/>
      <c r="D3" s="72"/>
      <c r="E3" s="72"/>
      <c r="F3" s="72"/>
      <c r="G3" s="72"/>
      <c r="H3" s="72"/>
    </row>
    <row r="4" spans="1:8" s="74" customFormat="1" ht="12.95" customHeight="1" x14ac:dyDescent="0.2">
      <c r="A4" s="72" t="str">
        <f>"Premi lordi contabilizzati "&amp;IF(datitrim!J1=0,"nell'anno ","a tutto il "&amp;TRIM(datitrim!J1)&amp;" trimestre ")&amp;datitrim!I1</f>
        <v>Premi lordi contabilizzati nell'anno 2014</v>
      </c>
      <c r="B4" s="72"/>
      <c r="C4" s="73"/>
      <c r="D4" s="72"/>
      <c r="E4" s="72"/>
      <c r="F4" s="72"/>
      <c r="G4" s="72"/>
      <c r="H4" s="72"/>
    </row>
    <row r="5" spans="1:8" s="74" customFormat="1" ht="12.95" customHeight="1" x14ac:dyDescent="0.2">
      <c r="A5" s="69"/>
      <c r="G5" s="215"/>
      <c r="H5" s="75" t="s">
        <v>5</v>
      </c>
    </row>
    <row r="6" spans="1:8" ht="12.95" customHeight="1" x14ac:dyDescent="0.2">
      <c r="A6" s="434" t="s">
        <v>46</v>
      </c>
      <c r="B6" s="435"/>
      <c r="C6" s="436"/>
      <c r="D6" s="77" t="s">
        <v>129</v>
      </c>
      <c r="E6" s="80"/>
      <c r="F6" s="80"/>
      <c r="G6" s="216"/>
      <c r="H6" s="121"/>
    </row>
    <row r="7" spans="1:8" ht="12.95" customHeight="1" x14ac:dyDescent="0.2">
      <c r="A7" s="437"/>
      <c r="B7" s="438"/>
      <c r="C7" s="439"/>
      <c r="D7" s="432" t="s">
        <v>130</v>
      </c>
      <c r="E7" s="432" t="s">
        <v>53</v>
      </c>
      <c r="F7" s="432" t="s">
        <v>54</v>
      </c>
      <c r="G7" s="428" t="s">
        <v>55</v>
      </c>
      <c r="H7" s="82" t="s">
        <v>131</v>
      </c>
    </row>
    <row r="8" spans="1:8" ht="12.95" customHeight="1" x14ac:dyDescent="0.2">
      <c r="A8" s="440"/>
      <c r="B8" s="441"/>
      <c r="C8" s="442"/>
      <c r="D8" s="433"/>
      <c r="E8" s="433"/>
      <c r="F8" s="433"/>
      <c r="G8" s="429"/>
      <c r="H8" s="217" t="s">
        <v>132</v>
      </c>
    </row>
    <row r="9" spans="1:8" ht="12.95" customHeight="1" x14ac:dyDescent="0.2">
      <c r="A9" s="124" t="s">
        <v>59</v>
      </c>
      <c r="B9" s="125" t="s">
        <v>60</v>
      </c>
      <c r="C9" s="126"/>
      <c r="D9" s="88"/>
      <c r="E9" s="88"/>
      <c r="F9" s="88"/>
      <c r="G9" s="89"/>
      <c r="H9" s="88"/>
    </row>
    <row r="10" spans="1:8" ht="12" customHeight="1" x14ac:dyDescent="0.2">
      <c r="A10" s="90"/>
      <c r="B10" s="87" t="s">
        <v>133</v>
      </c>
      <c r="C10" s="129"/>
      <c r="D10" s="91">
        <f>datitrim!C67</f>
        <v>44</v>
      </c>
      <c r="E10" s="91">
        <f>datitrim!D67</f>
        <v>0</v>
      </c>
      <c r="F10" s="91">
        <f>datitrim!E67</f>
        <v>0</v>
      </c>
      <c r="G10" s="92">
        <f>datitrim!F67</f>
        <v>44</v>
      </c>
      <c r="H10" s="91">
        <f>datitrim!G67</f>
        <v>0</v>
      </c>
    </row>
    <row r="11" spans="1:8" ht="12" customHeight="1" x14ac:dyDescent="0.2">
      <c r="A11" s="90"/>
      <c r="B11" s="70" t="s">
        <v>61</v>
      </c>
      <c r="C11" s="132"/>
      <c r="D11" s="91">
        <f>datitrim!C68</f>
        <v>4548475</v>
      </c>
      <c r="E11" s="91">
        <f>datitrim!D68</f>
        <v>66351159</v>
      </c>
      <c r="F11" s="91">
        <f>datitrim!E68</f>
        <v>7578261</v>
      </c>
      <c r="G11" s="92">
        <f>datitrim!F68</f>
        <v>78477895</v>
      </c>
      <c r="H11" s="91">
        <f>datitrim!G68</f>
        <v>3348488</v>
      </c>
    </row>
    <row r="12" spans="1:8" ht="12" customHeight="1" x14ac:dyDescent="0.2">
      <c r="A12" s="90"/>
      <c r="B12" s="93" t="s">
        <v>62</v>
      </c>
      <c r="C12" s="132"/>
      <c r="D12" s="91">
        <f>datitrim!C69</f>
        <v>47863</v>
      </c>
      <c r="E12" s="91">
        <f>datitrim!D69</f>
        <v>124366</v>
      </c>
      <c r="F12" s="91">
        <f>datitrim!E69</f>
        <v>58561</v>
      </c>
      <c r="G12" s="92">
        <f>datitrim!F69</f>
        <v>230790</v>
      </c>
      <c r="H12" s="91">
        <f>datitrim!G69</f>
        <v>23097</v>
      </c>
    </row>
    <row r="13" spans="1:8" ht="12" customHeight="1" x14ac:dyDescent="0.2">
      <c r="A13" s="90"/>
      <c r="B13" s="93" t="s">
        <v>134</v>
      </c>
      <c r="C13" s="132"/>
      <c r="D13" s="91">
        <f>datitrim!C98</f>
        <v>11854</v>
      </c>
      <c r="E13" s="91">
        <f>datitrim!D98</f>
        <v>0</v>
      </c>
      <c r="F13" s="91">
        <f>datitrim!E98</f>
        <v>2572831</v>
      </c>
      <c r="G13" s="92">
        <f>datitrim!F98</f>
        <v>2584685</v>
      </c>
      <c r="H13" s="91">
        <f>datitrim!G98</f>
        <v>605516</v>
      </c>
    </row>
    <row r="14" spans="1:8" ht="12" customHeight="1" x14ac:dyDescent="0.2">
      <c r="A14" s="90"/>
      <c r="B14" s="70" t="s">
        <v>64</v>
      </c>
      <c r="C14" s="132"/>
      <c r="D14" s="91">
        <f>datitrim!C70</f>
        <v>482329</v>
      </c>
      <c r="E14" s="91">
        <f>datitrim!D70</f>
        <v>162426</v>
      </c>
      <c r="F14" s="91">
        <f>datitrim!E70</f>
        <v>5166</v>
      </c>
      <c r="G14" s="92">
        <f>datitrim!F70</f>
        <v>649921</v>
      </c>
      <c r="H14" s="91">
        <f>datitrim!G70</f>
        <v>99481</v>
      </c>
    </row>
    <row r="15" spans="1:8" ht="12" customHeight="1" x14ac:dyDescent="0.2">
      <c r="A15" s="90"/>
      <c r="B15" s="70" t="s">
        <v>65</v>
      </c>
      <c r="C15" s="132"/>
      <c r="D15" s="91">
        <f>datitrim!C71</f>
        <v>5670</v>
      </c>
      <c r="E15" s="91">
        <f>datitrim!D71</f>
        <v>4392</v>
      </c>
      <c r="F15" s="91">
        <f>datitrim!E71</f>
        <v>6692</v>
      </c>
      <c r="G15" s="92">
        <f>datitrim!F71</f>
        <v>16754</v>
      </c>
      <c r="H15" s="91">
        <f>datitrim!G71</f>
        <v>803</v>
      </c>
    </row>
    <row r="16" spans="1:8" ht="12" customHeight="1" x14ac:dyDescent="0.2">
      <c r="A16" s="90"/>
      <c r="B16" s="70" t="s">
        <v>66</v>
      </c>
      <c r="C16" s="132"/>
      <c r="D16" s="91">
        <f>D10+D11+D14+D15</f>
        <v>5036518</v>
      </c>
      <c r="E16" s="91">
        <f>E10+E11+E14+E15</f>
        <v>66517977</v>
      </c>
      <c r="F16" s="91">
        <f>F10+F11+F14+F15</f>
        <v>7590119</v>
      </c>
      <c r="G16" s="92">
        <f>D16+E16+F16</f>
        <v>79144614</v>
      </c>
      <c r="H16" s="91">
        <f>H10+H11+H14+H15</f>
        <v>3448772</v>
      </c>
    </row>
    <row r="17" spans="1:8" ht="14.1" customHeight="1" x14ac:dyDescent="0.2">
      <c r="A17" s="86"/>
      <c r="B17" s="87" t="s">
        <v>69</v>
      </c>
      <c r="C17" s="129"/>
      <c r="D17" s="91"/>
      <c r="E17" s="91"/>
      <c r="F17" s="95"/>
      <c r="G17" s="218"/>
      <c r="H17" s="91"/>
    </row>
    <row r="18" spans="1:8" ht="12.95" customHeight="1" x14ac:dyDescent="0.2">
      <c r="A18" s="90"/>
      <c r="B18" s="70" t="s">
        <v>70</v>
      </c>
      <c r="C18" s="132"/>
      <c r="D18" s="91">
        <f>datitrim!C73</f>
        <v>19475</v>
      </c>
      <c r="E18" s="91">
        <f>datitrim!D73</f>
        <v>28345</v>
      </c>
      <c r="F18" s="95">
        <f>datitrim!E73</f>
        <v>7113</v>
      </c>
      <c r="G18" s="92">
        <f>datitrim!F73</f>
        <v>54933</v>
      </c>
      <c r="H18" s="91">
        <f>datitrim!G73</f>
        <v>5114</v>
      </c>
    </row>
    <row r="19" spans="1:8" ht="12.95" customHeight="1" x14ac:dyDescent="0.2">
      <c r="A19" s="90"/>
      <c r="B19" s="70" t="s">
        <v>71</v>
      </c>
      <c r="C19" s="132"/>
      <c r="D19" s="91">
        <f>datitrim!C74</f>
        <v>186555</v>
      </c>
      <c r="E19" s="91">
        <f>datitrim!D74</f>
        <v>830050</v>
      </c>
      <c r="F19" s="95">
        <f>datitrim!E74</f>
        <v>101302</v>
      </c>
      <c r="G19" s="92">
        <f>datitrim!F74</f>
        <v>1117907</v>
      </c>
      <c r="H19" s="91">
        <f>datitrim!G74</f>
        <v>89445</v>
      </c>
    </row>
    <row r="20" spans="1:8" ht="12.95" customHeight="1" x14ac:dyDescent="0.2">
      <c r="A20" s="90"/>
      <c r="B20" s="70" t="s">
        <v>72</v>
      </c>
      <c r="C20" s="132"/>
      <c r="D20" s="91">
        <f>datitrim!C75</f>
        <v>735671</v>
      </c>
      <c r="E20" s="91">
        <f>datitrim!D75</f>
        <v>1315740</v>
      </c>
      <c r="F20" s="95">
        <f>datitrim!E75</f>
        <v>106319</v>
      </c>
      <c r="G20" s="92">
        <f>datitrim!F75</f>
        <v>2157730</v>
      </c>
      <c r="H20" s="91">
        <f>datitrim!G75</f>
        <v>459289</v>
      </c>
    </row>
    <row r="21" spans="1:8" ht="12" customHeight="1" x14ac:dyDescent="0.2">
      <c r="A21" s="86"/>
      <c r="B21" s="70" t="s">
        <v>73</v>
      </c>
      <c r="C21" s="132"/>
      <c r="D21" s="91">
        <f>D18+D19+D20</f>
        <v>941701</v>
      </c>
      <c r="E21" s="91">
        <f>E18+E19+E20</f>
        <v>2174135</v>
      </c>
      <c r="F21" s="91">
        <f>F18+F19+F20</f>
        <v>214734</v>
      </c>
      <c r="G21" s="92">
        <f>D21+E21+F21</f>
        <v>3330570</v>
      </c>
      <c r="H21" s="91">
        <f>H18+H19+H20</f>
        <v>553848</v>
      </c>
    </row>
    <row r="22" spans="1:8" s="76" customFormat="1" ht="12.95" customHeight="1" x14ac:dyDescent="0.2">
      <c r="A22" s="134"/>
      <c r="B22" s="135"/>
      <c r="C22" s="136" t="s">
        <v>74</v>
      </c>
      <c r="D22" s="99">
        <f>D16+D21</f>
        <v>5978219</v>
      </c>
      <c r="E22" s="99">
        <f>E16+E21</f>
        <v>68692112</v>
      </c>
      <c r="F22" s="99">
        <f>F16+F21</f>
        <v>7804853</v>
      </c>
      <c r="G22" s="99">
        <f>G16+G21</f>
        <v>82475184</v>
      </c>
      <c r="H22" s="99">
        <f>H16+H21</f>
        <v>4002620</v>
      </c>
    </row>
    <row r="23" spans="1:8" ht="14.1" customHeight="1" x14ac:dyDescent="0.2">
      <c r="A23" s="101"/>
      <c r="B23" s="102"/>
      <c r="C23" s="103" t="str">
        <f>"Variazione %   "&amp;datitrim!$I$1&amp;" / "&amp;datitrim!$I$1-1</f>
        <v>Variazione %   2014 / 2013</v>
      </c>
      <c r="D23" s="104">
        <f>datitrim!K77</f>
        <v>0.53</v>
      </c>
      <c r="E23" s="104">
        <f>datitrim!L77</f>
        <v>31.39</v>
      </c>
      <c r="F23" s="104">
        <f>datitrim!M77</f>
        <v>17.54</v>
      </c>
      <c r="G23" s="105">
        <f>datitrim!N77</f>
        <v>27.14</v>
      </c>
      <c r="H23" s="104">
        <f>datitrim!O77</f>
        <v>32.6</v>
      </c>
    </row>
    <row r="24" spans="1:8" ht="14.1" customHeight="1" x14ac:dyDescent="0.2">
      <c r="A24" s="430" t="str">
        <f>"Variazione %   "&amp;datitrim!$I$1&amp;" / "&amp;datitrim!$I$1-1&amp;" su basi omogenee *"</f>
        <v>Variazione %   2014 / 2013 su basi omogenee *</v>
      </c>
      <c r="B24" s="431"/>
      <c r="C24" s="431"/>
      <c r="D24" s="104">
        <f>omogenei!K77</f>
        <v>0.53</v>
      </c>
      <c r="E24" s="104">
        <f>omogenei!L77</f>
        <v>31.39</v>
      </c>
      <c r="F24" s="104">
        <f>omogenei!M77</f>
        <v>17.54</v>
      </c>
      <c r="G24" s="105">
        <f>omogenei!N77</f>
        <v>27.14</v>
      </c>
      <c r="H24" s="104">
        <f>omogenei!O77</f>
        <v>32.6</v>
      </c>
    </row>
    <row r="25" spans="1:8" s="76" customFormat="1" ht="14.1" customHeight="1" x14ac:dyDescent="0.2">
      <c r="A25" s="219"/>
      <c r="B25" s="118"/>
      <c r="C25" s="220" t="s">
        <v>135</v>
      </c>
      <c r="D25" s="111">
        <f>datitrim!C78</f>
        <v>0</v>
      </c>
      <c r="E25" s="111">
        <f>datitrim!D78</f>
        <v>0</v>
      </c>
      <c r="F25" s="119">
        <f>datitrim!E78</f>
        <v>0</v>
      </c>
      <c r="G25" s="111">
        <f>datitrim!F78</f>
        <v>0</v>
      </c>
      <c r="H25" s="111">
        <f>datitrim!G78</f>
        <v>0</v>
      </c>
    </row>
    <row r="26" spans="1:8" ht="12.95" customHeight="1" x14ac:dyDescent="0.2">
      <c r="A26" s="124" t="s">
        <v>76</v>
      </c>
      <c r="B26" s="125" t="s">
        <v>60</v>
      </c>
      <c r="C26" s="126"/>
      <c r="D26" s="114"/>
      <c r="E26" s="114"/>
      <c r="F26" s="114"/>
      <c r="G26" s="116"/>
      <c r="H26" s="114"/>
    </row>
    <row r="27" spans="1:8" ht="12" customHeight="1" x14ac:dyDescent="0.2">
      <c r="A27" s="86"/>
      <c r="B27" s="70" t="s">
        <v>77</v>
      </c>
      <c r="C27" s="132"/>
      <c r="D27" s="91">
        <f>datitrim!C79</f>
        <v>99977</v>
      </c>
      <c r="E27" s="91">
        <f>datitrim!D79</f>
        <v>8959158</v>
      </c>
      <c r="F27" s="91">
        <f>datitrim!E79</f>
        <v>2411889</v>
      </c>
      <c r="G27" s="92">
        <f>datitrim!F79</f>
        <v>11471024</v>
      </c>
      <c r="H27" s="91">
        <f>datitrim!G79</f>
        <v>739016</v>
      </c>
    </row>
    <row r="28" spans="1:8" ht="12" customHeight="1" x14ac:dyDescent="0.2">
      <c r="A28" s="86"/>
      <c r="B28" s="93" t="s">
        <v>134</v>
      </c>
      <c r="C28" s="132"/>
      <c r="D28" s="91">
        <f>datitrim!C99</f>
        <v>0</v>
      </c>
      <c r="E28" s="91">
        <f>datitrim!D99</f>
        <v>0</v>
      </c>
      <c r="F28" s="91">
        <f>datitrim!E99</f>
        <v>564069</v>
      </c>
      <c r="G28" s="92">
        <f>datitrim!F99</f>
        <v>564069</v>
      </c>
      <c r="H28" s="91">
        <f>datitrim!G99</f>
        <v>63246</v>
      </c>
    </row>
    <row r="29" spans="1:8" ht="12" customHeight="1" x14ac:dyDescent="0.2">
      <c r="A29" s="86"/>
      <c r="B29" s="70" t="s">
        <v>79</v>
      </c>
      <c r="C29" s="132"/>
      <c r="D29" s="91">
        <f>datitrim!C80</f>
        <v>605</v>
      </c>
      <c r="E29" s="91">
        <f>datitrim!D80</f>
        <v>9883624</v>
      </c>
      <c r="F29" s="91">
        <f>datitrim!E80</f>
        <v>447184</v>
      </c>
      <c r="G29" s="92">
        <f>datitrim!F80</f>
        <v>10331413</v>
      </c>
      <c r="H29" s="91">
        <f>datitrim!G80</f>
        <v>93301</v>
      </c>
    </row>
    <row r="30" spans="1:8" ht="12" customHeight="1" x14ac:dyDescent="0.2">
      <c r="A30" s="86"/>
      <c r="B30" s="93" t="s">
        <v>134</v>
      </c>
      <c r="C30" s="132"/>
      <c r="D30" s="91">
        <f>datitrim!C100</f>
        <v>0</v>
      </c>
      <c r="E30" s="91">
        <f>datitrim!D100</f>
        <v>0</v>
      </c>
      <c r="F30" s="91">
        <f>datitrim!E100</f>
        <v>311066</v>
      </c>
      <c r="G30" s="92">
        <f>datitrim!F100</f>
        <v>311066</v>
      </c>
      <c r="H30" s="91">
        <f>datitrim!G100</f>
        <v>48089</v>
      </c>
    </row>
    <row r="31" spans="1:8" ht="12" customHeight="1" x14ac:dyDescent="0.2">
      <c r="A31" s="86"/>
      <c r="B31" s="70" t="s">
        <v>80</v>
      </c>
      <c r="C31" s="132"/>
      <c r="D31" s="91">
        <f>datitrim!C81</f>
        <v>0</v>
      </c>
      <c r="E31" s="91">
        <f>datitrim!D81</f>
        <v>4003</v>
      </c>
      <c r="F31" s="91">
        <f>datitrim!E81</f>
        <v>0</v>
      </c>
      <c r="G31" s="92">
        <f>datitrim!F81</f>
        <v>4003</v>
      </c>
      <c r="H31" s="91">
        <f>datitrim!G81</f>
        <v>0</v>
      </c>
    </row>
    <row r="32" spans="1:8" ht="12" customHeight="1" x14ac:dyDescent="0.2">
      <c r="A32" s="86"/>
      <c r="B32" s="70" t="s">
        <v>81</v>
      </c>
      <c r="C32" s="132"/>
      <c r="D32" s="91">
        <f>datitrim!C82</f>
        <v>0</v>
      </c>
      <c r="E32" s="91">
        <f>datitrim!D82</f>
        <v>19933</v>
      </c>
      <c r="F32" s="95">
        <f>datitrim!E82</f>
        <v>0</v>
      </c>
      <c r="G32" s="92">
        <f>datitrim!F82</f>
        <v>19933</v>
      </c>
      <c r="H32" s="91">
        <f>datitrim!G82</f>
        <v>0</v>
      </c>
    </row>
    <row r="33" spans="1:8" ht="12" customHeight="1" x14ac:dyDescent="0.2">
      <c r="A33" s="86"/>
      <c r="B33" s="70" t="s">
        <v>66</v>
      </c>
      <c r="C33" s="132"/>
      <c r="D33" s="91">
        <f>D27+D29+D31+D32</f>
        <v>100582</v>
      </c>
      <c r="E33" s="91">
        <f>E27+E29+E31+E32</f>
        <v>18866718</v>
      </c>
      <c r="F33" s="91">
        <f>F27+F29+F31+F32</f>
        <v>2859073</v>
      </c>
      <c r="G33" s="92">
        <f>D33+E33+F33</f>
        <v>21826373</v>
      </c>
      <c r="H33" s="91">
        <f>H27+H29+H31+H32</f>
        <v>832317</v>
      </c>
    </row>
    <row r="34" spans="1:8" ht="14.1" customHeight="1" x14ac:dyDescent="0.2">
      <c r="A34" s="86"/>
      <c r="B34" s="87" t="s">
        <v>69</v>
      </c>
      <c r="C34" s="129"/>
      <c r="D34" s="91">
        <f>datitrim!C84</f>
        <v>0</v>
      </c>
      <c r="E34" s="91">
        <f>datitrim!D84</f>
        <v>8508</v>
      </c>
      <c r="F34" s="95">
        <f>datitrim!E84</f>
        <v>2702</v>
      </c>
      <c r="G34" s="92">
        <f>datitrim!F84</f>
        <v>11210</v>
      </c>
      <c r="H34" s="91">
        <f>datitrim!G84</f>
        <v>1935</v>
      </c>
    </row>
    <row r="35" spans="1:8" s="76" customFormat="1" ht="12.95" customHeight="1" x14ac:dyDescent="0.2">
      <c r="A35" s="134"/>
      <c r="B35" s="135"/>
      <c r="C35" s="136" t="s">
        <v>82</v>
      </c>
      <c r="D35" s="99">
        <f>D33+D34</f>
        <v>100582</v>
      </c>
      <c r="E35" s="99">
        <f>E33+E34</f>
        <v>18875226</v>
      </c>
      <c r="F35" s="99">
        <f>F33+F34</f>
        <v>2861775</v>
      </c>
      <c r="G35" s="99">
        <f>G33+G34</f>
        <v>21837583</v>
      </c>
      <c r="H35" s="99">
        <f>H33+H34</f>
        <v>834252</v>
      </c>
    </row>
    <row r="36" spans="1:8" ht="14.1" customHeight="1" x14ac:dyDescent="0.2">
      <c r="A36" s="101"/>
      <c r="B36" s="102"/>
      <c r="C36" s="103" t="str">
        <f>"Variazione %   "&amp;datitrim!$I$1&amp;" / "&amp;datitrim!$I$1-1</f>
        <v>Variazione %   2014 / 2013</v>
      </c>
      <c r="D36" s="104">
        <f>datitrim!K85</f>
        <v>-18.37</v>
      </c>
      <c r="E36" s="104">
        <f>datitrim!L85</f>
        <v>49.84</v>
      </c>
      <c r="F36" s="104">
        <f>datitrim!M85</f>
        <v>2.4900000000000002</v>
      </c>
      <c r="G36" s="105">
        <f>datitrim!N85</f>
        <v>40.770000000000003</v>
      </c>
      <c r="H36" s="104">
        <f>datitrim!O85</f>
        <v>17.7</v>
      </c>
    </row>
    <row r="37" spans="1:8" ht="14.1" customHeight="1" x14ac:dyDescent="0.2">
      <c r="A37" s="430" t="str">
        <f>"Variazione %   "&amp;datitrim!$I$1&amp;" / "&amp;datitrim!$I$1-1&amp;" su basi omogenee *"</f>
        <v>Variazione %   2014 / 2013 su basi omogenee *</v>
      </c>
      <c r="B37" s="431"/>
      <c r="C37" s="431"/>
      <c r="D37" s="104">
        <f>omogenei!K85</f>
        <v>-18.37</v>
      </c>
      <c r="E37" s="104">
        <f>omogenei!L85</f>
        <v>49.84</v>
      </c>
      <c r="F37" s="104">
        <f>omogenei!M85</f>
        <v>2.4900000000000002</v>
      </c>
      <c r="G37" s="105">
        <f>omogenei!N85</f>
        <v>40.770000000000003</v>
      </c>
      <c r="H37" s="104">
        <f>omogenei!O85</f>
        <v>17.7</v>
      </c>
    </row>
    <row r="38" spans="1:8" s="76" customFormat="1" ht="14.1" customHeight="1" x14ac:dyDescent="0.2">
      <c r="A38" s="221"/>
      <c r="B38" s="222"/>
      <c r="C38" s="223" t="s">
        <v>83</v>
      </c>
      <c r="D38" s="111">
        <f>datitrim!C86</f>
        <v>39969</v>
      </c>
      <c r="E38" s="111">
        <f>datitrim!D86</f>
        <v>5482</v>
      </c>
      <c r="F38" s="119">
        <f>datitrim!E86</f>
        <v>21737</v>
      </c>
      <c r="G38" s="111">
        <f>datitrim!F86</f>
        <v>67188</v>
      </c>
      <c r="H38" s="111">
        <f>datitrim!G86</f>
        <v>12636</v>
      </c>
    </row>
    <row r="39" spans="1:8" ht="14.1" customHeight="1" x14ac:dyDescent="0.2">
      <c r="A39" s="101"/>
      <c r="B39" s="120"/>
      <c r="C39" s="103" t="str">
        <f>"Variazione %   "&amp;datitrim!$I$1&amp;" / "&amp;datitrim!$I$1-1</f>
        <v>Variazione %   2014 / 2013</v>
      </c>
      <c r="D39" s="104">
        <f>datitrim!K86</f>
        <v>18.07</v>
      </c>
      <c r="E39" s="104">
        <f>datitrim!L86</f>
        <v>54.86</v>
      </c>
      <c r="F39" s="104">
        <f>datitrim!M86</f>
        <v>47.57</v>
      </c>
      <c r="G39" s="105">
        <f>datitrim!N86</f>
        <v>28.91</v>
      </c>
      <c r="H39" s="104">
        <f>datitrim!O86</f>
        <v>-7.71</v>
      </c>
    </row>
    <row r="40" spans="1:8" ht="14.1" customHeight="1" x14ac:dyDescent="0.2">
      <c r="A40" s="430" t="str">
        <f>"Variazione %   "&amp;datitrim!$I$1&amp;" / "&amp;datitrim!$I$1-1&amp;" su basi omogenee *"</f>
        <v>Variazione %   2014 / 2013 su basi omogenee *</v>
      </c>
      <c r="B40" s="431"/>
      <c r="C40" s="431"/>
      <c r="D40" s="104">
        <f>omogenei!K86</f>
        <v>18.07</v>
      </c>
      <c r="E40" s="104">
        <f>omogenei!L86</f>
        <v>54.86</v>
      </c>
      <c r="F40" s="104">
        <f>omogenei!M86</f>
        <v>47.57</v>
      </c>
      <c r="G40" s="105">
        <f>omogenei!N86</f>
        <v>28.91</v>
      </c>
      <c r="H40" s="104">
        <f>omogenei!O86</f>
        <v>-7.71</v>
      </c>
    </row>
    <row r="41" spans="1:8" s="74" customFormat="1" ht="14.1" customHeight="1" x14ac:dyDescent="0.2">
      <c r="A41" s="124" t="s">
        <v>85</v>
      </c>
      <c r="B41" s="125" t="s">
        <v>86</v>
      </c>
      <c r="C41" s="126"/>
      <c r="D41" s="127">
        <f>datitrim!C87</f>
        <v>4749</v>
      </c>
      <c r="E41" s="127">
        <f>datitrim!D87</f>
        <v>3000828</v>
      </c>
      <c r="F41" s="127">
        <f>datitrim!E87</f>
        <v>305217</v>
      </c>
      <c r="G41" s="116">
        <f>datitrim!F87</f>
        <v>3310794</v>
      </c>
      <c r="H41" s="127">
        <f>datitrim!G87</f>
        <v>88215</v>
      </c>
    </row>
    <row r="42" spans="1:8" s="71" customFormat="1" ht="12" customHeight="1" x14ac:dyDescent="0.2">
      <c r="A42" s="86"/>
      <c r="B42" s="93" t="s">
        <v>136</v>
      </c>
      <c r="C42" s="129"/>
      <c r="D42" s="224">
        <f>datitrim!C88</f>
        <v>0</v>
      </c>
      <c r="E42" s="224">
        <f>datitrim!D88</f>
        <v>634</v>
      </c>
      <c r="F42" s="224">
        <f>datitrim!E88</f>
        <v>165</v>
      </c>
      <c r="G42" s="92">
        <f>datitrim!F88</f>
        <v>799</v>
      </c>
      <c r="H42" s="224">
        <f>datitrim!G88</f>
        <v>0</v>
      </c>
    </row>
    <row r="43" spans="1:8" ht="12" customHeight="1" x14ac:dyDescent="0.2">
      <c r="A43" s="86"/>
      <c r="B43" s="131" t="s">
        <v>88</v>
      </c>
      <c r="C43" s="132"/>
      <c r="D43" s="91">
        <f>datitrim!C89</f>
        <v>0</v>
      </c>
      <c r="E43" s="91">
        <f>datitrim!D89</f>
        <v>634</v>
      </c>
      <c r="F43" s="91">
        <f>datitrim!E89</f>
        <v>165</v>
      </c>
      <c r="G43" s="92">
        <f>datitrim!F89</f>
        <v>799</v>
      </c>
      <c r="H43" s="91">
        <f>datitrim!G89</f>
        <v>0</v>
      </c>
    </row>
    <row r="44" spans="1:8" ht="12" customHeight="1" x14ac:dyDescent="0.2">
      <c r="A44" s="86"/>
      <c r="B44" s="131" t="s">
        <v>89</v>
      </c>
      <c r="C44" s="132"/>
      <c r="D44" s="91">
        <f>datitrim!C90</f>
        <v>0</v>
      </c>
      <c r="E44" s="91">
        <f>datitrim!D90</f>
        <v>0</v>
      </c>
      <c r="F44" s="91">
        <f>datitrim!E90</f>
        <v>0</v>
      </c>
      <c r="G44" s="92">
        <f>datitrim!F90</f>
        <v>0</v>
      </c>
      <c r="H44" s="91">
        <f>datitrim!G90</f>
        <v>0</v>
      </c>
    </row>
    <row r="45" spans="1:8" ht="12" customHeight="1" x14ac:dyDescent="0.2">
      <c r="A45" s="86"/>
      <c r="B45" s="131" t="s">
        <v>90</v>
      </c>
      <c r="C45" s="132"/>
      <c r="D45" s="91">
        <f>datitrim!C91</f>
        <v>0</v>
      </c>
      <c r="E45" s="91">
        <f>datitrim!D91</f>
        <v>0</v>
      </c>
      <c r="F45" s="91">
        <f>datitrim!E91</f>
        <v>0</v>
      </c>
      <c r="G45" s="92">
        <f>datitrim!F91</f>
        <v>0</v>
      </c>
      <c r="H45" s="91">
        <f>datitrim!G91</f>
        <v>0</v>
      </c>
    </row>
    <row r="46" spans="1:8" ht="12" customHeight="1" x14ac:dyDescent="0.2">
      <c r="A46" s="86"/>
      <c r="B46" s="131" t="s">
        <v>91</v>
      </c>
      <c r="C46" s="132"/>
      <c r="D46" s="91">
        <f>datitrim!C92</f>
        <v>0</v>
      </c>
      <c r="E46" s="91">
        <f>datitrim!D92</f>
        <v>0</v>
      </c>
      <c r="F46" s="91">
        <f>datitrim!E92</f>
        <v>0</v>
      </c>
      <c r="G46" s="92">
        <f>datitrim!F92</f>
        <v>0</v>
      </c>
      <c r="H46" s="91">
        <f>datitrim!G92</f>
        <v>0</v>
      </c>
    </row>
    <row r="47" spans="1:8" ht="14.1" customHeight="1" x14ac:dyDescent="0.2">
      <c r="A47" s="86"/>
      <c r="B47" s="87" t="s">
        <v>92</v>
      </c>
      <c r="C47" s="132"/>
      <c r="D47" s="91">
        <f>datitrim!C93</f>
        <v>47307</v>
      </c>
      <c r="E47" s="91">
        <f>datitrim!D93</f>
        <v>1177860</v>
      </c>
      <c r="F47" s="95">
        <f>datitrim!E93</f>
        <v>86492</v>
      </c>
      <c r="G47" s="92">
        <f>datitrim!F93</f>
        <v>1311659</v>
      </c>
      <c r="H47" s="91">
        <f>datitrim!G93</f>
        <v>22913</v>
      </c>
    </row>
    <row r="48" spans="1:8" ht="12" customHeight="1" x14ac:dyDescent="0.2">
      <c r="A48" s="86"/>
      <c r="B48" s="93" t="s">
        <v>93</v>
      </c>
      <c r="C48" s="132"/>
      <c r="D48" s="91">
        <f>datitrim!C94</f>
        <v>1171</v>
      </c>
      <c r="E48" s="91">
        <f>datitrim!D94</f>
        <v>111350</v>
      </c>
      <c r="F48" s="95">
        <f>datitrim!E94</f>
        <v>8693</v>
      </c>
      <c r="G48" s="92">
        <f>datitrim!F94</f>
        <v>121214</v>
      </c>
      <c r="H48" s="91">
        <f>datitrim!G94</f>
        <v>1470</v>
      </c>
    </row>
    <row r="49" spans="1:8" s="76" customFormat="1" ht="12.95" customHeight="1" x14ac:dyDescent="0.2">
      <c r="A49" s="134"/>
      <c r="B49" s="135"/>
      <c r="C49" s="136" t="s">
        <v>94</v>
      </c>
      <c r="D49" s="99">
        <f>D41+D47</f>
        <v>52056</v>
      </c>
      <c r="E49" s="99">
        <f>E41+E47</f>
        <v>4178688</v>
      </c>
      <c r="F49" s="99">
        <f>F41+F47</f>
        <v>391709</v>
      </c>
      <c r="G49" s="99">
        <f>G41+G47</f>
        <v>4622453</v>
      </c>
      <c r="H49" s="99">
        <f>H41+H47</f>
        <v>111128</v>
      </c>
    </row>
    <row r="50" spans="1:8" ht="14.1" customHeight="1" x14ac:dyDescent="0.2">
      <c r="A50" s="101"/>
      <c r="B50" s="102"/>
      <c r="C50" s="103" t="str">
        <f>"Variazione %   "&amp;datitrim!$I$1&amp;" / "&amp;datitrim!$I$1-1</f>
        <v>Variazione %   2014 / 2013</v>
      </c>
      <c r="D50" s="104">
        <f>datitrim!K95</f>
        <v>14.57</v>
      </c>
      <c r="E50" s="104">
        <f>datitrim!L95</f>
        <v>43.25</v>
      </c>
      <c r="F50" s="104">
        <f>datitrim!M95</f>
        <v>22.53</v>
      </c>
      <c r="G50" s="105">
        <f>datitrim!N95</f>
        <v>40.840000000000003</v>
      </c>
      <c r="H50" s="104">
        <f>datitrim!O95</f>
        <v>139.28</v>
      </c>
    </row>
    <row r="51" spans="1:8" ht="14.1" customHeight="1" x14ac:dyDescent="0.2">
      <c r="A51" s="430" t="str">
        <f>"Variazione %   "&amp;datitrim!$I$1&amp;" / "&amp;datitrim!$I$1-1&amp;" su basi omogenee *"</f>
        <v>Variazione %   2014 / 2013 su basi omogenee *</v>
      </c>
      <c r="B51" s="431"/>
      <c r="C51" s="431"/>
      <c r="D51" s="104">
        <f>omogenei!K95</f>
        <v>14.57</v>
      </c>
      <c r="E51" s="104">
        <f>omogenei!L95</f>
        <v>43.25</v>
      </c>
      <c r="F51" s="104">
        <f>omogenei!M95</f>
        <v>22.53</v>
      </c>
      <c r="G51" s="105">
        <f>omogenei!N95</f>
        <v>40.840000000000003</v>
      </c>
      <c r="H51" s="104">
        <f>omogenei!O95</f>
        <v>139.28</v>
      </c>
    </row>
    <row r="52" spans="1:8" s="76" customFormat="1" ht="14.1" customHeight="1" x14ac:dyDescent="0.2">
      <c r="A52" s="117"/>
      <c r="B52" s="225"/>
      <c r="C52" s="225" t="s">
        <v>95</v>
      </c>
      <c r="D52" s="111">
        <f>datitrim!C103</f>
        <v>8725</v>
      </c>
      <c r="E52" s="111">
        <f>datitrim!D103</f>
        <v>967686</v>
      </c>
      <c r="F52" s="111">
        <f>datitrim!E103</f>
        <v>436259</v>
      </c>
      <c r="G52" s="111">
        <f>datitrim!F103</f>
        <v>1412670</v>
      </c>
      <c r="H52" s="111">
        <f>datitrim!G103</f>
        <v>27508</v>
      </c>
    </row>
    <row r="53" spans="1:8" ht="14.1" customHeight="1" x14ac:dyDescent="0.2">
      <c r="A53" s="101"/>
      <c r="B53" s="102"/>
      <c r="C53" s="103" t="str">
        <f>"Variazione %   "&amp;datitrim!$I$1&amp;" / "&amp;datitrim!$I$1-1</f>
        <v>Variazione %   2014 / 2013</v>
      </c>
      <c r="D53" s="104">
        <f>datitrim!K103</f>
        <v>2.48</v>
      </c>
      <c r="E53" s="104">
        <f>datitrim!L103</f>
        <v>18.41</v>
      </c>
      <c r="F53" s="104">
        <f>datitrim!M103</f>
        <v>-7.24</v>
      </c>
      <c r="G53" s="105">
        <f>datitrim!N103</f>
        <v>8.99</v>
      </c>
      <c r="H53" s="104">
        <f>datitrim!O103</f>
        <v>0.86</v>
      </c>
    </row>
    <row r="54" spans="1:8" ht="14.1" customHeight="1" x14ac:dyDescent="0.2">
      <c r="A54" s="430" t="str">
        <f>"Variazione %   "&amp;datitrim!$I$1&amp;" / "&amp;datitrim!$I$1-1&amp;" su basi omogenee *"</f>
        <v>Variazione %   2014 / 2013 su basi omogenee *</v>
      </c>
      <c r="B54" s="431"/>
      <c r="C54" s="431"/>
      <c r="D54" s="104">
        <f>omogenei!K103</f>
        <v>2.48</v>
      </c>
      <c r="E54" s="104">
        <f>omogenei!L103</f>
        <v>18.41</v>
      </c>
      <c r="F54" s="104">
        <f>omogenei!M103</f>
        <v>-7.24</v>
      </c>
      <c r="G54" s="105">
        <f>omogenei!N103</f>
        <v>8.99</v>
      </c>
      <c r="H54" s="104">
        <f>omogenei!O103</f>
        <v>0.86</v>
      </c>
    </row>
    <row r="55" spans="1:8" ht="14.1" customHeight="1" x14ac:dyDescent="0.2">
      <c r="A55" s="226" t="s">
        <v>96</v>
      </c>
      <c r="B55" s="227"/>
      <c r="C55" s="148"/>
      <c r="D55" s="114">
        <f>datitrim!C96</f>
        <v>96332</v>
      </c>
      <c r="E55" s="114">
        <f>datitrim!D96</f>
        <v>2935</v>
      </c>
      <c r="F55" s="114">
        <f>datitrim!E96</f>
        <v>702</v>
      </c>
      <c r="G55" s="116">
        <f>datitrim!F96</f>
        <v>99969</v>
      </c>
      <c r="H55" s="114">
        <f>datitrim!G96</f>
        <v>10273</v>
      </c>
    </row>
    <row r="56" spans="1:8" ht="12" customHeight="1" x14ac:dyDescent="0.2">
      <c r="A56" s="86"/>
      <c r="B56" s="93" t="s">
        <v>137</v>
      </c>
      <c r="C56" s="132"/>
      <c r="D56" s="91">
        <f>datitrim!C101</f>
        <v>95695</v>
      </c>
      <c r="E56" s="91">
        <f>datitrim!D101</f>
        <v>2895</v>
      </c>
      <c r="F56" s="91">
        <f>datitrim!E101</f>
        <v>572</v>
      </c>
      <c r="G56" s="92">
        <f>datitrim!F101</f>
        <v>99162</v>
      </c>
      <c r="H56" s="91">
        <f>datitrim!G101</f>
        <v>10254</v>
      </c>
    </row>
    <row r="57" spans="1:8" ht="12" customHeight="1" x14ac:dyDescent="0.2">
      <c r="A57" s="86"/>
      <c r="B57" s="70"/>
      <c r="C57" s="228" t="s">
        <v>98</v>
      </c>
      <c r="D57" s="91">
        <f>datitrim!C102</f>
        <v>637</v>
      </c>
      <c r="E57" s="91">
        <f>datitrim!D102</f>
        <v>36</v>
      </c>
      <c r="F57" s="91">
        <f>datitrim!E102</f>
        <v>119</v>
      </c>
      <c r="G57" s="92">
        <f>datitrim!F102</f>
        <v>792</v>
      </c>
      <c r="H57" s="91">
        <f>datitrim!G102</f>
        <v>17</v>
      </c>
    </row>
    <row r="58" spans="1:8" ht="12" customHeight="1" x14ac:dyDescent="0.2">
      <c r="A58" s="86"/>
      <c r="B58" s="70"/>
      <c r="C58" s="129" t="s">
        <v>99</v>
      </c>
      <c r="D58" s="91">
        <f>datitrim!C104</f>
        <v>0</v>
      </c>
      <c r="E58" s="91">
        <f>datitrim!D104</f>
        <v>0</v>
      </c>
      <c r="F58" s="91">
        <f>datitrim!E104</f>
        <v>0</v>
      </c>
      <c r="G58" s="92">
        <f>datitrim!F104</f>
        <v>0</v>
      </c>
      <c r="H58" s="91">
        <f>datitrim!G104</f>
        <v>0</v>
      </c>
    </row>
    <row r="59" spans="1:8" ht="12" customHeight="1" x14ac:dyDescent="0.2">
      <c r="A59" s="229"/>
      <c r="B59" s="230"/>
      <c r="C59" s="166" t="s">
        <v>100</v>
      </c>
      <c r="D59" s="146">
        <f>datitrim!C105</f>
        <v>0</v>
      </c>
      <c r="E59" s="146">
        <f>datitrim!D105</f>
        <v>4</v>
      </c>
      <c r="F59" s="146">
        <f>datitrim!E105</f>
        <v>11</v>
      </c>
      <c r="G59" s="99">
        <f>datitrim!F105</f>
        <v>15</v>
      </c>
      <c r="H59" s="146">
        <f>datitrim!G105</f>
        <v>2</v>
      </c>
    </row>
    <row r="60" spans="1:8" ht="12.95" customHeight="1" x14ac:dyDescent="0.2">
      <c r="A60" s="124"/>
      <c r="B60" s="147" t="s">
        <v>138</v>
      </c>
      <c r="C60" s="148"/>
      <c r="D60" s="114"/>
      <c r="E60" s="114"/>
      <c r="F60" s="114"/>
      <c r="G60" s="116"/>
      <c r="H60" s="114"/>
    </row>
    <row r="61" spans="1:8" s="76" customFormat="1" ht="12.95" customHeight="1" x14ac:dyDescent="0.2">
      <c r="A61" s="134"/>
      <c r="B61" s="149" t="s">
        <v>30</v>
      </c>
      <c r="C61" s="150"/>
      <c r="D61" s="151">
        <f>D22+D25+D35+D38+D49+D52+D55</f>
        <v>6275883</v>
      </c>
      <c r="E61" s="151">
        <f>E22+E25+E35+E38+E49+E52+E55</f>
        <v>92722129</v>
      </c>
      <c r="F61" s="151">
        <f>F22+F25+F35+F38+F49+F52+F55</f>
        <v>11517035</v>
      </c>
      <c r="G61" s="151">
        <f>G22+G25+G35+G38+G49+G52+G55</f>
        <v>110515047</v>
      </c>
      <c r="H61" s="151">
        <f>H22+H25+H35+H38+H49+H52+H55</f>
        <v>4998417</v>
      </c>
    </row>
    <row r="62" spans="1:8" ht="14.1" customHeight="1" x14ac:dyDescent="0.2">
      <c r="A62" s="101"/>
      <c r="B62" s="102"/>
      <c r="C62" s="103" t="str">
        <f>"Variazione %   "&amp;datitrim!$I$1&amp;" / "&amp;datitrim!$I$1-1</f>
        <v>Variazione %   2014 / 2013</v>
      </c>
      <c r="D62" s="104">
        <f>datitrim!K97</f>
        <v>0.33</v>
      </c>
      <c r="E62" s="104">
        <f>datitrim!L97</f>
        <v>35.130000000000003</v>
      </c>
      <c r="F62" s="104">
        <f>datitrim!M97</f>
        <v>12.5</v>
      </c>
      <c r="G62" s="105">
        <f>datitrim!N97</f>
        <v>29.85</v>
      </c>
      <c r="H62" s="104">
        <f>datitrim!O97</f>
        <v>30.72</v>
      </c>
    </row>
    <row r="63" spans="1:8" ht="14.1" customHeight="1" x14ac:dyDescent="0.2">
      <c r="A63" s="430" t="str">
        <f>"Variazione %   "&amp;datitrim!$I$1&amp;" / "&amp;datitrim!$I$1-1&amp;" su basi omogenee *"</f>
        <v>Variazione %   2014 / 2013 su basi omogenee *</v>
      </c>
      <c r="B63" s="431"/>
      <c r="C63" s="431"/>
      <c r="D63" s="104">
        <f>omogenei!K97</f>
        <v>0.33</v>
      </c>
      <c r="E63" s="104">
        <f>omogenei!L97</f>
        <v>35.130000000000003</v>
      </c>
      <c r="F63" s="104">
        <f>omogenei!M97</f>
        <v>12.5</v>
      </c>
      <c r="G63" s="105">
        <f>omogenei!N97</f>
        <v>29.85</v>
      </c>
      <c r="H63" s="104">
        <f>omogenei!O97</f>
        <v>30.72</v>
      </c>
    </row>
    <row r="64" spans="1:8" ht="6.95" customHeight="1" x14ac:dyDescent="0.2">
      <c r="A64" s="144"/>
      <c r="B64" s="231"/>
      <c r="C64" s="231"/>
      <c r="D64" s="161"/>
      <c r="E64" s="161"/>
      <c r="F64" s="161"/>
      <c r="G64" s="162"/>
      <c r="H64" s="161"/>
    </row>
    <row r="65" spans="1:7" s="66" customFormat="1" ht="12.95" customHeight="1" x14ac:dyDescent="0.2">
      <c r="A65" s="232" t="s">
        <v>139</v>
      </c>
      <c r="C65" s="67"/>
      <c r="G65" s="233"/>
    </row>
    <row r="66" spans="1:7" s="66" customFormat="1" ht="12.95" customHeight="1" x14ac:dyDescent="0.2">
      <c r="A66" s="66" t="s">
        <v>127</v>
      </c>
      <c r="C66" s="67"/>
      <c r="G66" s="233"/>
    </row>
  </sheetData>
  <mergeCells count="11">
    <mergeCell ref="A51:C51"/>
    <mergeCell ref="A54:C54"/>
    <mergeCell ref="A63:C63"/>
    <mergeCell ref="A6:C8"/>
    <mergeCell ref="F7:F8"/>
    <mergeCell ref="G7:G8"/>
    <mergeCell ref="A24:C24"/>
    <mergeCell ref="A37:C37"/>
    <mergeCell ref="A40:C40"/>
    <mergeCell ref="D7:D8"/>
    <mergeCell ref="E7:E8"/>
  </mergeCells>
  <printOptions horizontalCentered="1"/>
  <pageMargins left="0.31496062992125984" right="0.11811023622047245" top="0.19685039370078741" bottom="0" header="0.19685039370078741" footer="0"/>
  <pageSetup paperSize="9" scale="97" orientation="portrait" horizontalDpi="1200" verticalDpi="1200" r:id="rId1"/>
  <headerFooter alignWithMargins="0">
    <oddHeader>&amp;L&amp;"Arial,Normale"&amp;8IVASS - SERVIZIO STUDI E GESTIONE DATI
DIVISIONE STUDI E STATISTICHE</oddHeader>
    <oddFooter>&amp;C&amp;P</oddFooter>
  </headerFooter>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FFC000"/>
    <pageSetUpPr fitToPage="1"/>
  </sheetPr>
  <dimension ref="A1:T41"/>
  <sheetViews>
    <sheetView showGridLines="0" zoomScaleNormal="100" workbookViewId="0">
      <selection activeCell="T6" sqref="T6"/>
    </sheetView>
  </sheetViews>
  <sheetFormatPr defaultColWidth="9" defaultRowHeight="11.25" x14ac:dyDescent="0.2"/>
  <cols>
    <col min="1" max="1" width="0.7109375" style="69" customWidth="1"/>
    <col min="2" max="2" width="28.5703125" style="69" customWidth="1"/>
    <col min="3" max="3" width="9.42578125" style="70" customWidth="1"/>
    <col min="4" max="4" width="7" style="70" bestFit="1" customWidth="1"/>
    <col min="5" max="5" width="9.85546875" style="69" customWidth="1"/>
    <col min="6" max="6" width="6.7109375" style="70" bestFit="1" customWidth="1"/>
    <col min="7" max="7" width="10.140625" style="69" customWidth="1"/>
    <col min="8" max="8" width="4.5703125" style="70" customWidth="1"/>
    <col min="9" max="9" width="9.42578125" style="70" customWidth="1"/>
    <col min="10" max="10" width="7" style="70" bestFit="1" customWidth="1"/>
    <col min="11" max="11" width="9.7109375" style="70" bestFit="1" customWidth="1"/>
    <col min="12" max="12" width="5" style="70" customWidth="1"/>
    <col min="13" max="13" width="9.42578125" style="69" customWidth="1"/>
    <col min="14" max="14" width="5.42578125" style="70" customWidth="1"/>
    <col min="15" max="15" width="10.28515625" style="69" bestFit="1" customWidth="1"/>
    <col min="16" max="16" width="7.140625" style="70" customWidth="1"/>
    <col min="17" max="20" width="10.28515625" style="69" customWidth="1"/>
    <col min="21" max="16384" width="9" style="69"/>
  </cols>
  <sheetData>
    <row r="1" spans="1:20" ht="31.5" customHeight="1" x14ac:dyDescent="0.2">
      <c r="A1" s="70"/>
      <c r="P1" s="71" t="s">
        <v>102</v>
      </c>
    </row>
    <row r="2" spans="1:20" s="74" customFormat="1" ht="25.5" customHeight="1" x14ac:dyDescent="0.2">
      <c r="A2" s="72" t="s">
        <v>103</v>
      </c>
      <c r="B2" s="72"/>
      <c r="C2" s="73"/>
      <c r="D2" s="73"/>
      <c r="E2" s="72"/>
      <c r="F2" s="73"/>
      <c r="G2" s="72"/>
      <c r="H2" s="73"/>
      <c r="I2" s="73"/>
      <c r="J2" s="73"/>
      <c r="K2" s="73"/>
      <c r="L2" s="73"/>
      <c r="M2" s="72"/>
      <c r="N2" s="73"/>
      <c r="O2" s="72"/>
      <c r="P2" s="73"/>
    </row>
    <row r="3" spans="1:20" s="74" customFormat="1" ht="12.95" customHeight="1" x14ac:dyDescent="0.2">
      <c r="A3" s="72" t="s">
        <v>4</v>
      </c>
      <c r="B3" s="72"/>
      <c r="C3" s="73"/>
      <c r="D3" s="73"/>
      <c r="E3" s="72"/>
      <c r="F3" s="73"/>
      <c r="G3" s="72"/>
      <c r="H3" s="73"/>
      <c r="I3" s="73"/>
      <c r="J3" s="73"/>
      <c r="K3" s="73"/>
      <c r="L3" s="73"/>
      <c r="M3" s="72"/>
      <c r="N3" s="73"/>
      <c r="O3" s="72"/>
      <c r="P3" s="73"/>
    </row>
    <row r="4" spans="1:20" ht="12.95" customHeight="1" x14ac:dyDescent="0.2">
      <c r="A4" s="72" t="str">
        <f>"Ripartizione per canale distributivo dei premi lordi contabilizzati "&amp;IF(datitrim!J1=0,"nell'anno ","a tutto il "&amp;TRIM(datitrim!J1)&amp;" trimestre ")&amp;datitrim!I1</f>
        <v>Ripartizione per canale distributivo dei premi lordi contabilizzati nell'anno 2014</v>
      </c>
      <c r="B4" s="72"/>
      <c r="C4" s="73"/>
      <c r="D4" s="73"/>
      <c r="E4" s="72"/>
      <c r="F4" s="73"/>
      <c r="G4" s="72"/>
      <c r="H4" s="73"/>
      <c r="I4" s="73"/>
      <c r="J4" s="73"/>
      <c r="K4" s="73"/>
      <c r="L4" s="73"/>
      <c r="M4" s="72"/>
      <c r="N4" s="73"/>
      <c r="O4" s="72"/>
      <c r="P4" s="73"/>
      <c r="Q4" s="74"/>
      <c r="R4" s="74"/>
      <c r="S4" s="74"/>
      <c r="T4" s="74"/>
    </row>
    <row r="5" spans="1:20" s="74" customFormat="1" ht="12.95" customHeight="1" x14ac:dyDescent="0.2">
      <c r="A5" s="69"/>
      <c r="C5" s="87"/>
      <c r="D5" s="87"/>
      <c r="F5" s="87"/>
      <c r="H5" s="87"/>
      <c r="J5" s="87"/>
      <c r="K5" s="87"/>
      <c r="L5" s="87"/>
      <c r="N5" s="87"/>
      <c r="P5" s="75" t="s">
        <v>5</v>
      </c>
    </row>
    <row r="6" spans="1:20" ht="12.95" customHeight="1" x14ac:dyDescent="0.2">
      <c r="A6" s="152"/>
      <c r="B6" s="148"/>
      <c r="C6" s="447" t="s">
        <v>35</v>
      </c>
      <c r="D6" s="448"/>
      <c r="E6" s="163" t="s">
        <v>104</v>
      </c>
      <c r="F6" s="164"/>
      <c r="G6" s="163" t="s">
        <v>105</v>
      </c>
      <c r="H6" s="164"/>
      <c r="I6" s="447" t="s">
        <v>38</v>
      </c>
      <c r="J6" s="448"/>
      <c r="K6" s="434" t="s">
        <v>39</v>
      </c>
      <c r="L6" s="436"/>
      <c r="M6" s="434" t="s">
        <v>40</v>
      </c>
      <c r="N6" s="436"/>
      <c r="O6" s="434" t="s">
        <v>55</v>
      </c>
      <c r="P6" s="436"/>
    </row>
    <row r="7" spans="1:20" s="74" customFormat="1" ht="12.95" customHeight="1" x14ac:dyDescent="0.2">
      <c r="A7" s="165"/>
      <c r="B7" s="129"/>
      <c r="C7" s="443"/>
      <c r="D7" s="444"/>
      <c r="E7" s="443" t="s">
        <v>106</v>
      </c>
      <c r="F7" s="444"/>
      <c r="G7" s="443" t="s">
        <v>107</v>
      </c>
      <c r="H7" s="444"/>
      <c r="I7" s="443"/>
      <c r="J7" s="444"/>
      <c r="K7" s="440"/>
      <c r="L7" s="442"/>
      <c r="M7" s="440"/>
      <c r="N7" s="442"/>
      <c r="O7" s="440" t="s">
        <v>58</v>
      </c>
      <c r="P7" s="442"/>
    </row>
    <row r="8" spans="1:20" ht="12.95" customHeight="1" x14ac:dyDescent="0.2">
      <c r="A8" s="153"/>
      <c r="B8" s="166"/>
      <c r="C8" s="167" t="s">
        <v>108</v>
      </c>
      <c r="D8" s="168" t="s">
        <v>109</v>
      </c>
      <c r="E8" s="167" t="s">
        <v>108</v>
      </c>
      <c r="F8" s="168" t="s">
        <v>109</v>
      </c>
      <c r="G8" s="167" t="s">
        <v>108</v>
      </c>
      <c r="H8" s="168" t="s">
        <v>109</v>
      </c>
      <c r="I8" s="167" t="s">
        <v>108</v>
      </c>
      <c r="J8" s="168" t="s">
        <v>109</v>
      </c>
      <c r="K8" s="167" t="s">
        <v>108</v>
      </c>
      <c r="L8" s="168" t="s">
        <v>109</v>
      </c>
      <c r="M8" s="167" t="s">
        <v>108</v>
      </c>
      <c r="N8" s="168" t="s">
        <v>109</v>
      </c>
      <c r="O8" s="167" t="s">
        <v>108</v>
      </c>
      <c r="P8" s="168" t="s">
        <v>109</v>
      </c>
    </row>
    <row r="9" spans="1:20" ht="20.100000000000001" customHeight="1" x14ac:dyDescent="0.2">
      <c r="A9" s="152"/>
      <c r="B9" s="126" t="s">
        <v>110</v>
      </c>
      <c r="C9" s="169"/>
      <c r="D9" s="170"/>
      <c r="E9" s="169"/>
      <c r="F9" s="170"/>
      <c r="G9" s="169"/>
      <c r="H9" s="170"/>
      <c r="I9" s="169"/>
      <c r="J9" s="170"/>
      <c r="K9" s="169"/>
      <c r="L9" s="170"/>
      <c r="M9" s="169"/>
      <c r="N9" s="170"/>
      <c r="O9" s="169"/>
      <c r="P9" s="170"/>
    </row>
    <row r="10" spans="1:20" ht="15.95" customHeight="1" x14ac:dyDescent="0.2">
      <c r="A10" s="90"/>
      <c r="B10" s="171" t="s">
        <v>111</v>
      </c>
      <c r="C10" s="172">
        <f>datitrim!C107</f>
        <v>11224890</v>
      </c>
      <c r="D10" s="173">
        <f>C10*100/$O10</f>
        <v>14.182759170447151</v>
      </c>
      <c r="E10" s="172">
        <f>datitrim!D107</f>
        <v>4169648</v>
      </c>
      <c r="F10" s="173">
        <f>E10*100/$O10</f>
        <v>5.2683913525688562</v>
      </c>
      <c r="G10" s="172">
        <f>datitrim!E107</f>
        <v>181240</v>
      </c>
      <c r="H10" s="173">
        <f>G10*100/$O10</f>
        <v>0.22899852667169493</v>
      </c>
      <c r="I10" s="172">
        <f>datitrim!F107</f>
        <v>55726288</v>
      </c>
      <c r="J10" s="173">
        <f>I10*100/$O10</f>
        <v>70.410714240137679</v>
      </c>
      <c r="K10" s="172">
        <f>datitrim!G107</f>
        <v>7776067</v>
      </c>
      <c r="L10" s="173">
        <f>K10*100/$O10</f>
        <v>9.8251373113020684</v>
      </c>
      <c r="M10" s="172">
        <f>datitrim!H107</f>
        <v>66481</v>
      </c>
      <c r="N10" s="173">
        <f>M10*100/$O10</f>
        <v>8.3999398872549938E-2</v>
      </c>
      <c r="O10" s="174">
        <f>datitrim!I107</f>
        <v>79144614</v>
      </c>
      <c r="P10" s="173">
        <f>D10+F10+H10+J10+L10+N10</f>
        <v>100</v>
      </c>
    </row>
    <row r="11" spans="1:20" ht="15.95" customHeight="1" x14ac:dyDescent="0.2">
      <c r="A11" s="90"/>
      <c r="B11" s="175" t="s">
        <v>112</v>
      </c>
      <c r="C11" s="172">
        <f>datitrim!C124</f>
        <v>1249740</v>
      </c>
      <c r="D11" s="173">
        <f>C11*100/$O11</f>
        <v>48.351733383371666</v>
      </c>
      <c r="E11" s="172">
        <f>datitrim!D124</f>
        <v>388831</v>
      </c>
      <c r="F11" s="173">
        <f>E11*100/$O11</f>
        <v>15.04365135403347</v>
      </c>
      <c r="G11" s="172">
        <f>datitrim!E124</f>
        <v>30406</v>
      </c>
      <c r="H11" s="173">
        <f>G11*100/$O11</f>
        <v>1.1763909335180109</v>
      </c>
      <c r="I11" s="172">
        <f>datitrim!F124</f>
        <v>825140</v>
      </c>
      <c r="J11" s="173">
        <f>I11*100/$O11</f>
        <v>31.924199660693663</v>
      </c>
      <c r="K11" s="172">
        <f>datitrim!G124</f>
        <v>87644</v>
      </c>
      <c r="L11" s="173">
        <f>K11*100/$O11</f>
        <v>3.3908967630484952</v>
      </c>
      <c r="M11" s="172">
        <f>datitrim!H124</f>
        <v>2924</v>
      </c>
      <c r="N11" s="173">
        <f>M11*100/$O11</f>
        <v>0.11312790533469262</v>
      </c>
      <c r="O11" s="174">
        <f>datitrim!I124</f>
        <v>2584685</v>
      </c>
      <c r="P11" s="173">
        <f>D11+F11+H11+J11+L11+N11</f>
        <v>100</v>
      </c>
    </row>
    <row r="12" spans="1:20" ht="15.95" customHeight="1" x14ac:dyDescent="0.2">
      <c r="A12" s="90"/>
      <c r="B12" s="171" t="s">
        <v>113</v>
      </c>
      <c r="C12" s="172">
        <f>datitrim!C108</f>
        <v>0</v>
      </c>
      <c r="D12" s="176"/>
      <c r="E12" s="172">
        <f>datitrim!D108</f>
        <v>0</v>
      </c>
      <c r="F12" s="176"/>
      <c r="G12" s="172">
        <f>datitrim!E108</f>
        <v>0</v>
      </c>
      <c r="H12" s="176"/>
      <c r="I12" s="172">
        <f>datitrim!F108</f>
        <v>0</v>
      </c>
      <c r="J12" s="176"/>
      <c r="K12" s="172">
        <f>datitrim!G108</f>
        <v>0</v>
      </c>
      <c r="L12" s="176"/>
      <c r="M12" s="172">
        <f>datitrim!H108</f>
        <v>0</v>
      </c>
      <c r="N12" s="176"/>
      <c r="O12" s="174">
        <f>datitrim!I108</f>
        <v>0</v>
      </c>
      <c r="P12" s="176"/>
    </row>
    <row r="13" spans="1:20" ht="15.95" customHeight="1" x14ac:dyDescent="0.2">
      <c r="A13" s="90"/>
      <c r="B13" s="171" t="s">
        <v>114</v>
      </c>
      <c r="C13" s="172">
        <f>datitrim!C109</f>
        <v>970670</v>
      </c>
      <c r="D13" s="173">
        <f t="shared" ref="D13:D19" si="0">C13*100/$O13</f>
        <v>4.4472345451074258</v>
      </c>
      <c r="E13" s="172">
        <f>datitrim!D109</f>
        <v>177045</v>
      </c>
      <c r="F13" s="173">
        <f t="shared" ref="F13:F19" si="1">E13*100/$O13</f>
        <v>0.81115171998572555</v>
      </c>
      <c r="G13" s="172">
        <f>datitrim!E109</f>
        <v>2509</v>
      </c>
      <c r="H13" s="173">
        <f>G13*100/$O13</f>
        <v>1.1495267674569659E-2</v>
      </c>
      <c r="I13" s="172">
        <f>datitrim!F109</f>
        <v>10030571</v>
      </c>
      <c r="J13" s="173">
        <f t="shared" ref="J13:J19" si="2">I13*100/$O13</f>
        <v>45.95619711987878</v>
      </c>
      <c r="K13" s="172">
        <f>datitrim!G109</f>
        <v>10644561</v>
      </c>
      <c r="L13" s="173">
        <f t="shared" ref="L13:L19" si="3">K13*100/$O13</f>
        <v>48.769261846665955</v>
      </c>
      <c r="M13" s="172">
        <f>datitrim!H109</f>
        <v>1017</v>
      </c>
      <c r="N13" s="173">
        <f t="shared" ref="N13:N19" si="4">M13*100/$O13</f>
        <v>4.6595006875397938E-3</v>
      </c>
      <c r="O13" s="174">
        <f>datitrim!I109</f>
        <v>21826373</v>
      </c>
      <c r="P13" s="173">
        <f t="shared" ref="P13:P19" si="5">D13+F13+H13+J13+L13+N13</f>
        <v>99.999999999999986</v>
      </c>
    </row>
    <row r="14" spans="1:20" ht="15.95" customHeight="1" x14ac:dyDescent="0.2">
      <c r="A14" s="90"/>
      <c r="B14" s="175" t="s">
        <v>112</v>
      </c>
      <c r="C14" s="172">
        <f>datitrim!C125</f>
        <v>127686</v>
      </c>
      <c r="D14" s="173">
        <f t="shared" si="0"/>
        <v>14.590434618658836</v>
      </c>
      <c r="E14" s="172">
        <f>datitrim!D125</f>
        <v>47076</v>
      </c>
      <c r="F14" s="173">
        <f t="shared" si="1"/>
        <v>5.3792843389876994</v>
      </c>
      <c r="G14" s="172">
        <f>datitrim!E125</f>
        <v>2323</v>
      </c>
      <c r="H14" s="173">
        <f>G14*100/$O14</f>
        <v>0.26544475995132177</v>
      </c>
      <c r="I14" s="172">
        <f>datitrim!F125</f>
        <v>63269</v>
      </c>
      <c r="J14" s="173">
        <f t="shared" si="2"/>
        <v>7.2296274289109679</v>
      </c>
      <c r="K14" s="172">
        <f>datitrim!G125</f>
        <v>634489</v>
      </c>
      <c r="L14" s="173">
        <f t="shared" si="3"/>
        <v>72.501842572860184</v>
      </c>
      <c r="M14" s="172">
        <f>datitrim!H125</f>
        <v>292</v>
      </c>
      <c r="N14" s="173">
        <f t="shared" si="4"/>
        <v>3.3366280630988364E-2</v>
      </c>
      <c r="O14" s="174">
        <f>datitrim!I125</f>
        <v>875135</v>
      </c>
      <c r="P14" s="173">
        <f t="shared" si="5"/>
        <v>100</v>
      </c>
    </row>
    <row r="15" spans="1:20" ht="15.95" customHeight="1" x14ac:dyDescent="0.2">
      <c r="A15" s="90"/>
      <c r="B15" s="171" t="s">
        <v>115</v>
      </c>
      <c r="C15" s="172">
        <f>datitrim!C110</f>
        <v>9327</v>
      </c>
      <c r="D15" s="173">
        <f t="shared" si="0"/>
        <v>33.994241352917591</v>
      </c>
      <c r="E15" s="172">
        <f>datitrim!D110</f>
        <v>250</v>
      </c>
      <c r="F15" s="173">
        <f t="shared" si="1"/>
        <v>0.91117833582388741</v>
      </c>
      <c r="G15" s="172">
        <f>datitrim!E110</f>
        <v>1</v>
      </c>
      <c r="H15" s="173">
        <f>G15*100/$O15</f>
        <v>3.6447133432955499E-3</v>
      </c>
      <c r="I15" s="172">
        <f>datitrim!F110</f>
        <v>17780</v>
      </c>
      <c r="J15" s="173">
        <f t="shared" si="2"/>
        <v>64.803003243794876</v>
      </c>
      <c r="K15" s="172">
        <f>datitrim!G110</f>
        <v>14</v>
      </c>
      <c r="L15" s="173">
        <f t="shared" si="3"/>
        <v>5.1025986806137701E-2</v>
      </c>
      <c r="M15" s="172">
        <f>datitrim!H110</f>
        <v>65</v>
      </c>
      <c r="N15" s="173">
        <f t="shared" si="4"/>
        <v>0.23690636731421075</v>
      </c>
      <c r="O15" s="174">
        <f>datitrim!I110</f>
        <v>27437</v>
      </c>
      <c r="P15" s="173">
        <f t="shared" si="5"/>
        <v>99.999999999999986</v>
      </c>
    </row>
    <row r="16" spans="1:20" ht="15.95" customHeight="1" x14ac:dyDescent="0.2">
      <c r="A16" s="90"/>
      <c r="B16" s="171" t="s">
        <v>116</v>
      </c>
      <c r="C16" s="172">
        <f>datitrim!C111</f>
        <v>774941</v>
      </c>
      <c r="D16" s="173">
        <f t="shared" si="0"/>
        <v>23.406500072188123</v>
      </c>
      <c r="E16" s="172">
        <f>datitrim!D111</f>
        <v>1034268</v>
      </c>
      <c r="F16" s="173">
        <f t="shared" si="1"/>
        <v>31.239273721046974</v>
      </c>
      <c r="G16" s="172">
        <f>datitrim!E111</f>
        <v>26053</v>
      </c>
      <c r="H16" s="173">
        <f>G16*100/$O16</f>
        <v>0.78691093435592796</v>
      </c>
      <c r="I16" s="172">
        <f>datitrim!F111</f>
        <v>1462217</v>
      </c>
      <c r="J16" s="173">
        <f t="shared" si="2"/>
        <v>44.165145883434612</v>
      </c>
      <c r="K16" s="172">
        <f>datitrim!G111</f>
        <v>11425</v>
      </c>
      <c r="L16" s="173">
        <f t="shared" si="3"/>
        <v>0.34508338483155399</v>
      </c>
      <c r="M16" s="172">
        <f>datitrim!H111</f>
        <v>1890</v>
      </c>
      <c r="N16" s="173">
        <f t="shared" si="4"/>
        <v>5.7086004142812875E-2</v>
      </c>
      <c r="O16" s="174">
        <f>datitrim!I111</f>
        <v>3310794</v>
      </c>
      <c r="P16" s="173">
        <f t="shared" si="5"/>
        <v>100.00000000000001</v>
      </c>
    </row>
    <row r="17" spans="1:16" ht="15.95" customHeight="1" x14ac:dyDescent="0.2">
      <c r="A17" s="90"/>
      <c r="B17" s="175" t="s">
        <v>117</v>
      </c>
      <c r="C17" s="172">
        <f>datitrim!C112</f>
        <v>741</v>
      </c>
      <c r="D17" s="173">
        <f t="shared" si="0"/>
        <v>92.740926157697118</v>
      </c>
      <c r="E17" s="172">
        <f>datitrim!D112</f>
        <v>0</v>
      </c>
      <c r="F17" s="173">
        <f t="shared" si="1"/>
        <v>0</v>
      </c>
      <c r="G17" s="172">
        <f>datitrim!E112</f>
        <v>0</v>
      </c>
      <c r="H17" s="173"/>
      <c r="I17" s="172">
        <f>datitrim!F112</f>
        <v>58</v>
      </c>
      <c r="J17" s="173">
        <f t="shared" si="2"/>
        <v>7.2590738423028789</v>
      </c>
      <c r="K17" s="172">
        <f>datitrim!G112</f>
        <v>0</v>
      </c>
      <c r="L17" s="173">
        <f t="shared" si="3"/>
        <v>0</v>
      </c>
      <c r="M17" s="172">
        <f>datitrim!H112</f>
        <v>0</v>
      </c>
      <c r="N17" s="173">
        <f t="shared" si="4"/>
        <v>0</v>
      </c>
      <c r="O17" s="174">
        <f>datitrim!I112</f>
        <v>799</v>
      </c>
      <c r="P17" s="173">
        <f t="shared" si="5"/>
        <v>100</v>
      </c>
    </row>
    <row r="18" spans="1:16" ht="15.95" customHeight="1" x14ac:dyDescent="0.2">
      <c r="A18" s="90"/>
      <c r="B18" s="171" t="s">
        <v>118</v>
      </c>
      <c r="C18" s="172">
        <f>datitrim!C126</f>
        <v>186183</v>
      </c>
      <c r="D18" s="173">
        <f t="shared" si="0"/>
        <v>36.474430304360091</v>
      </c>
      <c r="E18" s="172">
        <f>datitrim!D126</f>
        <v>49370</v>
      </c>
      <c r="F18" s="173">
        <f t="shared" si="1"/>
        <v>9.671896059931667</v>
      </c>
      <c r="G18" s="172">
        <f>datitrim!E126</f>
        <v>907</v>
      </c>
      <c r="H18" s="173">
        <f>G18*100/$O18</f>
        <v>0.17768705137447888</v>
      </c>
      <c r="I18" s="172">
        <f>datitrim!F126</f>
        <v>182258</v>
      </c>
      <c r="J18" s="173">
        <f t="shared" si="2"/>
        <v>35.705497915556528</v>
      </c>
      <c r="K18" s="172">
        <f>datitrim!G126</f>
        <v>91547</v>
      </c>
      <c r="L18" s="173">
        <f t="shared" si="3"/>
        <v>17.93463780835658</v>
      </c>
      <c r="M18" s="172">
        <f>datitrim!H126</f>
        <v>183</v>
      </c>
      <c r="N18" s="173">
        <f t="shared" si="4"/>
        <v>3.5850860420650096E-2</v>
      </c>
      <c r="O18" s="174">
        <f>datitrim!I126</f>
        <v>510448</v>
      </c>
      <c r="P18" s="173">
        <f t="shared" si="5"/>
        <v>100</v>
      </c>
    </row>
    <row r="19" spans="1:16" ht="18" customHeight="1" x14ac:dyDescent="0.2">
      <c r="A19" s="90"/>
      <c r="B19" s="177" t="s">
        <v>119</v>
      </c>
      <c r="C19" s="174">
        <f>C10+C12+C13+C15+C16+C18</f>
        <v>13166011</v>
      </c>
      <c r="D19" s="178">
        <f t="shared" si="0"/>
        <v>12.560630559536413</v>
      </c>
      <c r="E19" s="174">
        <f>E10+E12+E13+E15+E16+E18</f>
        <v>5430581</v>
      </c>
      <c r="F19" s="178">
        <f t="shared" si="1"/>
        <v>5.1808798932826212</v>
      </c>
      <c r="G19" s="174">
        <f>G10+G12+G13+G15+G16+G18</f>
        <v>210710</v>
      </c>
      <c r="H19" s="178">
        <f>G19*100/$O19</f>
        <v>0.20102143809540474</v>
      </c>
      <c r="I19" s="174">
        <f>I10+I12+I13+I15+I16+I18</f>
        <v>67419114</v>
      </c>
      <c r="J19" s="178">
        <f t="shared" si="2"/>
        <v>64.319145989265024</v>
      </c>
      <c r="K19" s="174">
        <f>K10+K12+K13+K15+K16+K18</f>
        <v>18523614</v>
      </c>
      <c r="L19" s="178">
        <f t="shared" si="3"/>
        <v>17.671888021471087</v>
      </c>
      <c r="M19" s="174">
        <f>M10+M12+M13+M15+M16+M18</f>
        <v>69636</v>
      </c>
      <c r="N19" s="178">
        <f t="shared" si="4"/>
        <v>6.6434098349445234E-2</v>
      </c>
      <c r="O19" s="174">
        <f>C19+K19+I19+M19+E19+G19</f>
        <v>104819666</v>
      </c>
      <c r="P19" s="178">
        <f t="shared" si="5"/>
        <v>100</v>
      </c>
    </row>
    <row r="20" spans="1:16" ht="12.95" customHeight="1" x14ac:dyDescent="0.2">
      <c r="A20" s="86"/>
      <c r="B20" s="179" t="s">
        <v>120</v>
      </c>
      <c r="C20" s="180"/>
      <c r="D20" s="181"/>
      <c r="E20" s="180"/>
      <c r="F20" s="181"/>
      <c r="G20" s="180"/>
      <c r="H20" s="181"/>
      <c r="I20" s="180"/>
      <c r="J20" s="181"/>
      <c r="K20" s="180"/>
      <c r="L20" s="181"/>
      <c r="M20" s="180"/>
      <c r="N20" s="181"/>
      <c r="O20" s="182"/>
      <c r="P20" s="181"/>
    </row>
    <row r="21" spans="1:16" ht="15.95" customHeight="1" x14ac:dyDescent="0.2">
      <c r="A21" s="90"/>
      <c r="B21" s="183" t="s">
        <v>121</v>
      </c>
      <c r="C21" s="172">
        <f>datitrim!C114</f>
        <v>1994740</v>
      </c>
      <c r="D21" s="173">
        <f>C21*100/$O21</f>
        <v>37.435279664851457</v>
      </c>
      <c r="E21" s="172">
        <f>datitrim!D114</f>
        <v>2584480</v>
      </c>
      <c r="F21" s="173">
        <f>E21*100/$O21</f>
        <v>48.50292849605227</v>
      </c>
      <c r="G21" s="172">
        <f>datitrim!E114</f>
        <v>7931</v>
      </c>
      <c r="H21" s="173">
        <f>G21*100/$O21</f>
        <v>0.14884105348162513</v>
      </c>
      <c r="I21" s="172">
        <f>datitrim!F114</f>
        <v>341323</v>
      </c>
      <c r="J21" s="173">
        <f>I21*100/$O21</f>
        <v>6.4056077288499225</v>
      </c>
      <c r="K21" s="172">
        <f>datitrim!G114</f>
        <v>382704</v>
      </c>
      <c r="L21" s="173">
        <f>K21*100/$O21</f>
        <v>7.1822048331398145</v>
      </c>
      <c r="M21" s="172">
        <f>datitrim!H114</f>
        <v>17325</v>
      </c>
      <c r="N21" s="173">
        <f>M21*100/$O21</f>
        <v>0.32513822362490929</v>
      </c>
      <c r="O21" s="174">
        <f>datitrim!I114</f>
        <v>5328503</v>
      </c>
      <c r="P21" s="173">
        <f>D21+F21+H21+J21+L21+N21</f>
        <v>99.999999999999986</v>
      </c>
    </row>
    <row r="22" spans="1:16" ht="15.95" customHeight="1" x14ac:dyDescent="0.2">
      <c r="A22" s="90"/>
      <c r="B22" s="183" t="s">
        <v>122</v>
      </c>
      <c r="C22" s="172">
        <f>datitrim!C115</f>
        <v>7966820</v>
      </c>
      <c r="D22" s="173">
        <f>C22*100/$O22</f>
        <v>8.9758747326696078</v>
      </c>
      <c r="E22" s="172">
        <f>datitrim!D115</f>
        <v>2284157</v>
      </c>
      <c r="F22" s="173">
        <f>E22*100/$O22</f>
        <v>2.5734618206198223</v>
      </c>
      <c r="G22" s="172">
        <f>datitrim!E115</f>
        <v>168634</v>
      </c>
      <c r="H22" s="173">
        <f>G22*100/$O22</f>
        <v>0.18999270219096284</v>
      </c>
      <c r="I22" s="172">
        <f>datitrim!F115</f>
        <v>61416119</v>
      </c>
      <c r="J22" s="173">
        <f>I22*100/$O22</f>
        <v>69.194909726933687</v>
      </c>
      <c r="K22" s="172">
        <f>datitrim!G115</f>
        <v>16886357</v>
      </c>
      <c r="L22" s="173">
        <f>K22*100/$O22</f>
        <v>19.025134887337551</v>
      </c>
      <c r="M22" s="172">
        <f>datitrim!H115</f>
        <v>36059</v>
      </c>
      <c r="N22" s="173">
        <f>M22*100/$O22</f>
        <v>4.0626130248371792E-2</v>
      </c>
      <c r="O22" s="174">
        <f>datitrim!I115</f>
        <v>88758146</v>
      </c>
      <c r="P22" s="173">
        <f>D22+F22+H22+J22+L22+N22</f>
        <v>100</v>
      </c>
    </row>
    <row r="23" spans="1:16" ht="15.95" customHeight="1" x14ac:dyDescent="0.2">
      <c r="A23" s="184"/>
      <c r="B23" s="185" t="s">
        <v>123</v>
      </c>
      <c r="C23" s="186">
        <f>datitrim!C116</f>
        <v>3204451</v>
      </c>
      <c r="D23" s="187">
        <f>C23*100/$O23</f>
        <v>29.856013458284842</v>
      </c>
      <c r="E23" s="186">
        <f>datitrim!D116</f>
        <v>561944</v>
      </c>
      <c r="F23" s="187">
        <f>E23*100/$O23</f>
        <v>5.2356574111454401</v>
      </c>
      <c r="G23" s="186">
        <f>datitrim!E116</f>
        <v>34145</v>
      </c>
      <c r="H23" s="187">
        <f>G23*100/$O23</f>
        <v>0.31813049397014836</v>
      </c>
      <c r="I23" s="186">
        <f>datitrim!F116</f>
        <v>5661672</v>
      </c>
      <c r="J23" s="187">
        <f>I23*100/$O23</f>
        <v>52.750051546550239</v>
      </c>
      <c r="K23" s="186">
        <f>datitrim!G116</f>
        <v>1254553</v>
      </c>
      <c r="L23" s="187">
        <f>K23*100/$O23</f>
        <v>11.688726478305215</v>
      </c>
      <c r="M23" s="186">
        <f>datitrim!H116</f>
        <v>16252</v>
      </c>
      <c r="N23" s="187">
        <f>M23*100/$O23</f>
        <v>0.15142061174411631</v>
      </c>
      <c r="O23" s="188">
        <f>datitrim!I116</f>
        <v>10733017</v>
      </c>
      <c r="P23" s="187">
        <f>D23+F23+H23+J23+L23+N23</f>
        <v>100</v>
      </c>
    </row>
    <row r="24" spans="1:16" ht="15.2" hidden="1" customHeight="1" x14ac:dyDescent="0.2">
      <c r="A24" s="189"/>
      <c r="B24" s="190"/>
      <c r="C24" s="191">
        <f>C21+C22+C23</f>
        <v>13166011</v>
      </c>
      <c r="D24" s="192"/>
      <c r="E24" s="191">
        <f>E21+E22+E23</f>
        <v>5430581</v>
      </c>
      <c r="F24" s="193"/>
      <c r="G24" s="192">
        <f>G21+G22+G23</f>
        <v>210710</v>
      </c>
      <c r="H24" s="192"/>
      <c r="I24" s="191">
        <f>I21+I22+I23</f>
        <v>67419114</v>
      </c>
      <c r="J24" s="193"/>
      <c r="K24" s="192">
        <f>K21+K22+K23</f>
        <v>18523614</v>
      </c>
      <c r="L24" s="192"/>
      <c r="M24" s="191">
        <f>M21+M22+M23</f>
        <v>69636</v>
      </c>
      <c r="N24" s="193"/>
      <c r="O24" s="194">
        <f>O21+O22+O23</f>
        <v>104819666</v>
      </c>
      <c r="P24" s="195">
        <f>H24+F24+N24+J24+L24+D24</f>
        <v>0</v>
      </c>
    </row>
    <row r="25" spans="1:16" ht="18" customHeight="1" x14ac:dyDescent="0.2">
      <c r="A25" s="124"/>
      <c r="B25" s="196" t="s">
        <v>124</v>
      </c>
      <c r="C25" s="197"/>
      <c r="D25" s="198"/>
      <c r="E25" s="197"/>
      <c r="F25" s="198"/>
      <c r="G25" s="197"/>
      <c r="H25" s="198"/>
      <c r="I25" s="197"/>
      <c r="J25" s="198"/>
      <c r="K25" s="197"/>
      <c r="L25" s="198"/>
      <c r="M25" s="197"/>
      <c r="N25" s="198"/>
      <c r="O25" s="199"/>
      <c r="P25" s="200"/>
    </row>
    <row r="26" spans="1:16" ht="15.95" customHeight="1" x14ac:dyDescent="0.2">
      <c r="A26" s="90"/>
      <c r="B26" s="171" t="s">
        <v>111</v>
      </c>
      <c r="C26" s="172">
        <f>datitrim!C117</f>
        <v>475290</v>
      </c>
      <c r="D26" s="173">
        <f>C26*100/$O26</f>
        <v>14.270530269593493</v>
      </c>
      <c r="E26" s="172">
        <f>datitrim!D117</f>
        <v>1463560</v>
      </c>
      <c r="F26" s="173">
        <f>E26*100/$O26</f>
        <v>43.9432289367886</v>
      </c>
      <c r="G26" s="172">
        <f>datitrim!E117</f>
        <v>151104</v>
      </c>
      <c r="H26" s="173">
        <f>G26*100/$O26</f>
        <v>4.5368810744106867</v>
      </c>
      <c r="I26" s="172">
        <f>datitrim!F117</f>
        <v>875580</v>
      </c>
      <c r="J26" s="173">
        <f>I26*100/$O26</f>
        <v>26.289193741611797</v>
      </c>
      <c r="K26" s="172">
        <f>datitrim!G117</f>
        <v>6986</v>
      </c>
      <c r="L26" s="173">
        <f>K26*100/$O26</f>
        <v>0.20975388597147035</v>
      </c>
      <c r="M26" s="172">
        <f>datitrim!H117</f>
        <v>358050</v>
      </c>
      <c r="N26" s="173">
        <f>M26*100/$O26</f>
        <v>10.750412091623955</v>
      </c>
      <c r="O26" s="174">
        <f>datitrim!I117</f>
        <v>3330570</v>
      </c>
      <c r="P26" s="173">
        <f>D26+F26+H26+J26+L26+N26</f>
        <v>100</v>
      </c>
    </row>
    <row r="27" spans="1:16" ht="15.95" customHeight="1" x14ac:dyDescent="0.2">
      <c r="A27" s="90"/>
      <c r="B27" s="171" t="s">
        <v>113</v>
      </c>
      <c r="C27" s="172">
        <f>datitrim!C118</f>
        <v>0</v>
      </c>
      <c r="D27" s="176"/>
      <c r="E27" s="172">
        <f>datitrim!D118</f>
        <v>0</v>
      </c>
      <c r="F27" s="176"/>
      <c r="G27" s="172">
        <f>datitrim!E118</f>
        <v>0</v>
      </c>
      <c r="H27" s="176"/>
      <c r="I27" s="172">
        <f>datitrim!F118</f>
        <v>0</v>
      </c>
      <c r="J27" s="176"/>
      <c r="K27" s="172">
        <f>datitrim!G118</f>
        <v>0</v>
      </c>
      <c r="L27" s="176"/>
      <c r="M27" s="172">
        <f>datitrim!H118</f>
        <v>0</v>
      </c>
      <c r="N27" s="176"/>
      <c r="O27" s="174">
        <f>datitrim!I118</f>
        <v>0</v>
      </c>
      <c r="P27" s="173"/>
    </row>
    <row r="28" spans="1:16" ht="15.95" customHeight="1" x14ac:dyDescent="0.2">
      <c r="A28" s="90"/>
      <c r="B28" s="171" t="s">
        <v>114</v>
      </c>
      <c r="C28" s="172">
        <f>datitrim!C119</f>
        <v>0</v>
      </c>
      <c r="D28" s="173">
        <f>C28*100/$O28</f>
        <v>0</v>
      </c>
      <c r="E28" s="172">
        <f>datitrim!D119</f>
        <v>4896</v>
      </c>
      <c r="F28" s="173">
        <f>E28*100/$O28</f>
        <v>43.675289919714544</v>
      </c>
      <c r="G28" s="172">
        <f>datitrim!E119</f>
        <v>6314</v>
      </c>
      <c r="H28" s="176">
        <f>G28*100/$O28</f>
        <v>56.324710080285456</v>
      </c>
      <c r="I28" s="172">
        <f>datitrim!F119</f>
        <v>0</v>
      </c>
      <c r="J28" s="173">
        <f>I28*100/$O28</f>
        <v>0</v>
      </c>
      <c r="K28" s="172">
        <f>datitrim!G119</f>
        <v>0</v>
      </c>
      <c r="L28" s="173">
        <f>K28*100/$O28</f>
        <v>0</v>
      </c>
      <c r="M28" s="172">
        <f>datitrim!H119</f>
        <v>0</v>
      </c>
      <c r="N28" s="173">
        <f>M28*100/$O28</f>
        <v>0</v>
      </c>
      <c r="O28" s="174">
        <f>datitrim!I119</f>
        <v>11210</v>
      </c>
      <c r="P28" s="173">
        <f>D28+F28+H28+J28+L28+N28</f>
        <v>100</v>
      </c>
    </row>
    <row r="29" spans="1:16" ht="15.95" customHeight="1" x14ac:dyDescent="0.2">
      <c r="A29" s="90"/>
      <c r="B29" s="171" t="s">
        <v>115</v>
      </c>
      <c r="C29" s="172">
        <f>datitrim!C120</f>
        <v>7289</v>
      </c>
      <c r="D29" s="173">
        <f>C29*100/$O29</f>
        <v>18.336645618978139</v>
      </c>
      <c r="E29" s="172">
        <f>datitrim!D120</f>
        <v>2460</v>
      </c>
      <c r="F29" s="173">
        <f>E29*100/$O29</f>
        <v>6.1885235591557448</v>
      </c>
      <c r="G29" s="172">
        <f>datitrim!E120</f>
        <v>5</v>
      </c>
      <c r="H29" s="176"/>
      <c r="I29" s="172">
        <f>datitrim!F120</f>
        <v>587</v>
      </c>
      <c r="J29" s="173">
        <f>I29*100/$O29</f>
        <v>1.4766924102538301</v>
      </c>
      <c r="K29" s="172">
        <f>datitrim!G120</f>
        <v>0</v>
      </c>
      <c r="L29" s="176"/>
      <c r="M29" s="172">
        <f>datitrim!H120</f>
        <v>29410</v>
      </c>
      <c r="N29" s="173">
        <f>M29*100/$O29</f>
        <v>73.985560111695307</v>
      </c>
      <c r="O29" s="174">
        <f>datitrim!I120</f>
        <v>39751</v>
      </c>
      <c r="P29" s="173">
        <f>D29+F29+H29+J29+L29+N29</f>
        <v>99.987421700083019</v>
      </c>
    </row>
    <row r="30" spans="1:16" ht="15.95" customHeight="1" x14ac:dyDescent="0.2">
      <c r="A30" s="90"/>
      <c r="B30" s="171" t="s">
        <v>116</v>
      </c>
      <c r="C30" s="172">
        <f>datitrim!C121</f>
        <v>341136</v>
      </c>
      <c r="D30" s="173">
        <f>C30*100/$O30</f>
        <v>26.007979208010617</v>
      </c>
      <c r="E30" s="172">
        <f>datitrim!D121</f>
        <v>581696</v>
      </c>
      <c r="F30" s="173">
        <f>E30*100/$O30</f>
        <v>44.348111818696779</v>
      </c>
      <c r="G30" s="172">
        <f>datitrim!E121</f>
        <v>88808</v>
      </c>
      <c r="H30" s="173">
        <f>G30*100/$O30</f>
        <v>6.7706621919264078</v>
      </c>
      <c r="I30" s="172">
        <f>datitrim!F121</f>
        <v>129787</v>
      </c>
      <c r="J30" s="173">
        <f>I30*100/$O30</f>
        <v>9.8948735913831261</v>
      </c>
      <c r="K30" s="172">
        <f>datitrim!G121</f>
        <v>8091</v>
      </c>
      <c r="L30" s="173">
        <f>K30*100/$O30</f>
        <v>0.61685239837488248</v>
      </c>
      <c r="M30" s="172">
        <f>datitrim!H121</f>
        <v>162141</v>
      </c>
      <c r="N30" s="173">
        <f>M30*100/$O30</f>
        <v>12.361520791608184</v>
      </c>
      <c r="O30" s="174">
        <f>datitrim!I121</f>
        <v>1311659</v>
      </c>
      <c r="P30" s="173">
        <f>D30+F30+H30+J30+L30+N30</f>
        <v>100</v>
      </c>
    </row>
    <row r="31" spans="1:16" ht="15.95" customHeight="1" x14ac:dyDescent="0.2">
      <c r="A31" s="90"/>
      <c r="B31" s="171" t="s">
        <v>118</v>
      </c>
      <c r="C31" s="172">
        <f>datitrim!C127</f>
        <v>99308</v>
      </c>
      <c r="D31" s="173">
        <f>C31*100/$O31</f>
        <v>11.007047046070701</v>
      </c>
      <c r="E31" s="172">
        <f>datitrim!D127</f>
        <v>709355</v>
      </c>
      <c r="F31" s="173">
        <f>E31*100/$O31</f>
        <v>78.623110498303078</v>
      </c>
      <c r="G31" s="172">
        <f>datitrim!E127</f>
        <v>0</v>
      </c>
      <c r="H31" s="173">
        <f>G31*100/$O31</f>
        <v>0</v>
      </c>
      <c r="I31" s="172">
        <f>datitrim!F127</f>
        <v>77820</v>
      </c>
      <c r="J31" s="173">
        <f>I31*100/$O31</f>
        <v>8.6253715826038384</v>
      </c>
      <c r="K31" s="172">
        <f>datitrim!G127</f>
        <v>4058</v>
      </c>
      <c r="L31" s="173">
        <f>K31*100/$O31</f>
        <v>0.44977843590601868</v>
      </c>
      <c r="M31" s="172">
        <f>datitrim!H127</f>
        <v>11681</v>
      </c>
      <c r="N31" s="173">
        <f>M31*100/$O31</f>
        <v>1.2946924371163637</v>
      </c>
      <c r="O31" s="174">
        <f>datitrim!I127</f>
        <v>902222</v>
      </c>
      <c r="P31" s="173">
        <f>D31+F31+H31+J31+L31+N31</f>
        <v>99.999999999999986</v>
      </c>
    </row>
    <row r="32" spans="1:16" ht="18" customHeight="1" x14ac:dyDescent="0.2">
      <c r="A32" s="184"/>
      <c r="B32" s="201" t="s">
        <v>125</v>
      </c>
      <c r="C32" s="188">
        <f>C26+C27+C28+C29+C30+C31</f>
        <v>923023</v>
      </c>
      <c r="D32" s="202">
        <f>C32*100/$O32</f>
        <v>16.496068564745546</v>
      </c>
      <c r="E32" s="188">
        <f>E26+E27+E28+E29+E30+E31</f>
        <v>2761967</v>
      </c>
      <c r="F32" s="202">
        <f>E32*100/$O32</f>
        <v>49.361280277484482</v>
      </c>
      <c r="G32" s="188">
        <f>G26+G27+G28+G29+G30+G31</f>
        <v>246231</v>
      </c>
      <c r="H32" s="202">
        <f>G32*100/$O32</f>
        <v>4.400587481315049</v>
      </c>
      <c r="I32" s="188">
        <f>I26+I27+I28+I29+I30+I31</f>
        <v>1083774</v>
      </c>
      <c r="J32" s="202">
        <f>I32*100/$O32</f>
        <v>19.36897586808621</v>
      </c>
      <c r="K32" s="188">
        <f>K26+K27+K28+K29+K30+K31</f>
        <v>19135</v>
      </c>
      <c r="L32" s="202">
        <f>K32*100/$O32</f>
        <v>0.34197660511862221</v>
      </c>
      <c r="M32" s="188">
        <f>M26+M27+M28+M29+M30+M31</f>
        <v>561282</v>
      </c>
      <c r="N32" s="202">
        <f>M32*100/$O32</f>
        <v>10.031111203250092</v>
      </c>
      <c r="O32" s="188">
        <f>C32+K32+I32+M32+E32+G32</f>
        <v>5595412</v>
      </c>
      <c r="P32" s="202">
        <f>D32+F32+H32+J32+L32+N32</f>
        <v>99.999999999999986</v>
      </c>
    </row>
    <row r="33" spans="1:16" ht="15.95" customHeight="1" x14ac:dyDescent="0.2">
      <c r="A33" s="203"/>
      <c r="B33" s="204" t="s">
        <v>29</v>
      </c>
      <c r="C33" s="197"/>
      <c r="D33" s="200"/>
      <c r="E33" s="197"/>
      <c r="F33" s="200"/>
      <c r="G33" s="197"/>
      <c r="H33" s="200"/>
      <c r="I33" s="197"/>
      <c r="J33" s="200"/>
      <c r="K33" s="197"/>
      <c r="L33" s="200"/>
      <c r="M33" s="197"/>
      <c r="N33" s="200"/>
      <c r="O33" s="199"/>
      <c r="P33" s="200"/>
    </row>
    <row r="34" spans="1:16" ht="15.95" customHeight="1" x14ac:dyDescent="0.2">
      <c r="A34" s="184"/>
      <c r="B34" s="205" t="s">
        <v>30</v>
      </c>
      <c r="C34" s="206">
        <f>C19+C32</f>
        <v>14089034</v>
      </c>
      <c r="D34" s="207">
        <f>C34*100/$O34</f>
        <v>12.760063439886354</v>
      </c>
      <c r="E34" s="206">
        <f>E19+E32</f>
        <v>8192548</v>
      </c>
      <c r="F34" s="207">
        <f>E34*100/$O34</f>
        <v>7.419772868339594</v>
      </c>
      <c r="G34" s="206">
        <f>G19+G32</f>
        <v>456941</v>
      </c>
      <c r="H34" s="207">
        <f>G34*100/$O34</f>
        <v>0.41383931277936514</v>
      </c>
      <c r="I34" s="206">
        <f>I19+I32</f>
        <v>68502888</v>
      </c>
      <c r="J34" s="207">
        <f>I34*100/$O34</f>
        <v>62.041244040963321</v>
      </c>
      <c r="K34" s="206">
        <f>K19+K32</f>
        <v>18542749</v>
      </c>
      <c r="L34" s="207">
        <f>K34*100/$O34</f>
        <v>16.793674682727662</v>
      </c>
      <c r="M34" s="206">
        <f>M19+M32</f>
        <v>630918</v>
      </c>
      <c r="N34" s="207">
        <f>M34*100/$O34</f>
        <v>0.57140565530370768</v>
      </c>
      <c r="O34" s="206">
        <f>O19+O32</f>
        <v>110415078</v>
      </c>
      <c r="P34" s="207">
        <f>D34+F34+H34+J34+L34+N34</f>
        <v>100.00000000000001</v>
      </c>
    </row>
    <row r="35" spans="1:16" ht="15.95" customHeight="1" x14ac:dyDescent="0.2">
      <c r="A35" s="208"/>
      <c r="B35" s="103" t="str">
        <f>"Variazione %   "&amp;datitrim!$I$1&amp;" / "&amp;datitrim!$I$1-1</f>
        <v>Variazione %   2014 / 2013</v>
      </c>
      <c r="C35" s="209">
        <f>datitrim!K129</f>
        <v>14.97</v>
      </c>
      <c r="D35" s="210"/>
      <c r="E35" s="209">
        <f>datitrim!L129</f>
        <v>12.26</v>
      </c>
      <c r="F35" s="210"/>
      <c r="G35" s="209">
        <f>datitrim!M129</f>
        <v>154.07</v>
      </c>
      <c r="H35" s="210"/>
      <c r="I35" s="209">
        <f>datitrim!N129</f>
        <v>36.409999999999997</v>
      </c>
      <c r="J35" s="210"/>
      <c r="K35" s="209">
        <f>datitrim!O129</f>
        <v>30.42</v>
      </c>
      <c r="L35" s="210"/>
      <c r="M35" s="209">
        <f>datitrim!P129</f>
        <v>-25.3</v>
      </c>
      <c r="N35" s="210"/>
      <c r="O35" s="211">
        <f>datitrim!Q129</f>
        <v>29.88</v>
      </c>
      <c r="P35" s="212"/>
    </row>
    <row r="36" spans="1:16" ht="27.75" customHeight="1" x14ac:dyDescent="0.2">
      <c r="A36" s="445" t="str">
        <f>"Variazione %   "&amp;datitrim!$I$1&amp;" / "&amp;datitrim!$I$1-1&amp;" su basi omogenee *"</f>
        <v>Variazione %   2014 / 2013 su basi omogenee *</v>
      </c>
      <c r="B36" s="446"/>
      <c r="C36" s="209">
        <f>omogenei!K129</f>
        <v>14.97</v>
      </c>
      <c r="D36" s="210"/>
      <c r="E36" s="209">
        <f>omogenei!L129</f>
        <v>12.26</v>
      </c>
      <c r="F36" s="210"/>
      <c r="G36" s="209">
        <f>omogenei!M129</f>
        <v>154.07</v>
      </c>
      <c r="H36" s="210"/>
      <c r="I36" s="209">
        <f>omogenei!N129</f>
        <v>36.409999999999997</v>
      </c>
      <c r="J36" s="210"/>
      <c r="K36" s="209">
        <f>omogenei!O129</f>
        <v>30.42</v>
      </c>
      <c r="L36" s="210"/>
      <c r="M36" s="209">
        <f>omogenei!P129</f>
        <v>-25.3</v>
      </c>
      <c r="N36" s="210"/>
      <c r="O36" s="211">
        <f>omogenei!Q129</f>
        <v>29.88</v>
      </c>
      <c r="P36" s="212"/>
    </row>
    <row r="37" spans="1:16" ht="6.95" customHeight="1" x14ac:dyDescent="0.2">
      <c r="A37" s="213"/>
      <c r="B37" s="190"/>
      <c r="C37" s="192"/>
      <c r="D37" s="214"/>
      <c r="E37" s="192"/>
      <c r="F37" s="214"/>
      <c r="G37" s="192"/>
      <c r="H37" s="214"/>
      <c r="I37" s="192"/>
      <c r="J37" s="214"/>
      <c r="K37" s="192"/>
      <c r="L37" s="214"/>
      <c r="M37" s="192"/>
      <c r="N37" s="214"/>
      <c r="O37" s="194"/>
      <c r="P37" s="214"/>
    </row>
    <row r="38" spans="1:16" ht="6.95" customHeight="1" x14ac:dyDescent="0.2">
      <c r="A38" s="213"/>
      <c r="B38" s="190"/>
      <c r="C38" s="192"/>
      <c r="D38" s="214"/>
      <c r="E38" s="192"/>
      <c r="F38" s="214"/>
      <c r="G38" s="192"/>
      <c r="H38" s="214"/>
      <c r="I38" s="192"/>
      <c r="J38" s="214"/>
      <c r="K38" s="192"/>
      <c r="L38" s="214"/>
      <c r="M38" s="192"/>
      <c r="N38" s="214"/>
      <c r="O38" s="194"/>
      <c r="P38" s="214"/>
    </row>
    <row r="39" spans="1:16" s="66" customFormat="1" ht="12.95" customHeight="1" x14ac:dyDescent="0.2">
      <c r="A39" s="67"/>
      <c r="B39" s="66" t="s">
        <v>126</v>
      </c>
      <c r="C39" s="67"/>
      <c r="D39" s="67"/>
      <c r="F39" s="67"/>
      <c r="H39" s="67"/>
      <c r="I39" s="67"/>
      <c r="J39" s="67"/>
      <c r="K39" s="67"/>
      <c r="L39" s="67"/>
      <c r="N39" s="67"/>
      <c r="P39" s="67"/>
    </row>
    <row r="40" spans="1:16" ht="12.95" customHeight="1" x14ac:dyDescent="0.2">
      <c r="B40" s="66" t="s">
        <v>127</v>
      </c>
    </row>
    <row r="41" spans="1:16" s="74" customFormat="1" x14ac:dyDescent="0.2">
      <c r="B41" s="51"/>
      <c r="C41" s="51"/>
      <c r="D41" s="51"/>
      <c r="E41" s="51"/>
      <c r="F41" s="51"/>
      <c r="G41" s="51"/>
      <c r="H41" s="51"/>
      <c r="I41" s="51"/>
      <c r="J41" s="51"/>
      <c r="K41" s="51"/>
      <c r="L41" s="51"/>
      <c r="M41" s="51"/>
      <c r="N41" s="51"/>
      <c r="O41" s="51"/>
      <c r="P41" s="51"/>
    </row>
  </sheetData>
  <mergeCells count="8">
    <mergeCell ref="O6:P7"/>
    <mergeCell ref="E7:F7"/>
    <mergeCell ref="G7:H7"/>
    <mergeCell ref="A36:B36"/>
    <mergeCell ref="C6:D7"/>
    <mergeCell ref="I6:J7"/>
    <mergeCell ref="K6:L7"/>
    <mergeCell ref="M6:N7"/>
  </mergeCells>
  <printOptions horizontalCentered="1"/>
  <pageMargins left="0.31496062992125984" right="0.11811023622047245" top="0.19685039370078741" bottom="0" header="0.19685039370078741" footer="0"/>
  <pageSetup paperSize="9" scale="94" orientation="landscape" horizontalDpi="4294967292" verticalDpi="300" r:id="rId1"/>
  <headerFooter alignWithMargins="0">
    <oddHeader>&amp;L&amp;"Arial,Normale"&amp;8IVASS - SERVIZIO STUDI E GESTIONE DATI
DIVISIONE STUDI E STATISTICHE</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FFC000"/>
  </sheetPr>
  <dimension ref="A1:K82"/>
  <sheetViews>
    <sheetView showGridLines="0" zoomScaleNormal="100" workbookViewId="0">
      <selection activeCell="T6" sqref="T6"/>
    </sheetView>
  </sheetViews>
  <sheetFormatPr defaultColWidth="9" defaultRowHeight="11.25" x14ac:dyDescent="0.2"/>
  <cols>
    <col min="1" max="1" width="7.5703125" style="69" customWidth="1"/>
    <col min="2" max="2" width="8.42578125" style="69" customWidth="1"/>
    <col min="3" max="3" width="24" style="70" customWidth="1"/>
    <col min="4" max="4" width="8.42578125" style="69" customWidth="1"/>
    <col min="5" max="5" width="11.140625" style="69" customWidth="1"/>
    <col min="6" max="6" width="8.42578125" style="69" customWidth="1"/>
    <col min="7" max="7" width="11.140625" style="69" customWidth="1"/>
    <col min="8" max="11" width="10.28515625" style="69" customWidth="1"/>
    <col min="12" max="16384" width="9" style="69"/>
  </cols>
  <sheetData>
    <row r="1" spans="1:11" ht="24.75" customHeight="1" x14ac:dyDescent="0.2">
      <c r="K1" s="71" t="s">
        <v>43</v>
      </c>
    </row>
    <row r="2" spans="1:11" s="74" customFormat="1" x14ac:dyDescent="0.2">
      <c r="A2" s="72" t="s">
        <v>44</v>
      </c>
      <c r="B2" s="72"/>
      <c r="C2" s="73"/>
      <c r="D2" s="72"/>
      <c r="E2" s="72"/>
      <c r="F2" s="72"/>
      <c r="G2" s="72"/>
      <c r="H2" s="72"/>
      <c r="I2" s="72"/>
      <c r="J2" s="72"/>
      <c r="K2" s="72"/>
    </row>
    <row r="3" spans="1:11" s="74" customFormat="1" ht="12.95" customHeight="1" x14ac:dyDescent="0.2">
      <c r="A3" s="72" t="s">
        <v>4</v>
      </c>
      <c r="B3" s="72"/>
      <c r="C3" s="73"/>
      <c r="D3" s="72"/>
      <c r="E3" s="72"/>
      <c r="F3" s="72"/>
      <c r="G3" s="72"/>
      <c r="H3" s="72"/>
      <c r="I3" s="72"/>
      <c r="J3" s="72"/>
      <c r="K3" s="72"/>
    </row>
    <row r="4" spans="1:11" s="74" customFormat="1" ht="12.95" customHeight="1" x14ac:dyDescent="0.2">
      <c r="A4" s="72" t="str">
        <f>"Nuova produzione emessa "&amp;IF(datitrim!J1=0,"nell'anno ","a tutto il "&amp;TRIM(datitrim!J1)&amp;" trimestre ")&amp;datitrim!I1&amp;" (a)"</f>
        <v>Nuova produzione emessa nell'anno 2014 (a)</v>
      </c>
      <c r="B4" s="72"/>
      <c r="C4" s="73"/>
      <c r="D4" s="72"/>
      <c r="E4" s="72"/>
      <c r="F4" s="72"/>
      <c r="G4" s="72"/>
      <c r="H4" s="72"/>
      <c r="I4" s="72"/>
      <c r="J4" s="72"/>
      <c r="K4" s="72"/>
    </row>
    <row r="5" spans="1:11" s="74" customFormat="1" x14ac:dyDescent="0.2">
      <c r="A5" s="69"/>
      <c r="C5" s="69"/>
      <c r="I5" s="69"/>
      <c r="J5" s="69"/>
      <c r="K5" s="75" t="s">
        <v>5</v>
      </c>
    </row>
    <row r="6" spans="1:11" s="74" customFormat="1" x14ac:dyDescent="0.2">
      <c r="A6" s="76" t="s">
        <v>45</v>
      </c>
      <c r="C6" s="69"/>
      <c r="I6" s="69"/>
      <c r="J6" s="69"/>
      <c r="K6" s="71"/>
    </row>
    <row r="7" spans="1:11" ht="12.95" customHeight="1" x14ac:dyDescent="0.2">
      <c r="A7" s="434" t="s">
        <v>46</v>
      </c>
      <c r="B7" s="435"/>
      <c r="C7" s="436"/>
      <c r="D7" s="77" t="s">
        <v>47</v>
      </c>
      <c r="E7" s="78"/>
      <c r="F7" s="79" t="s">
        <v>48</v>
      </c>
      <c r="G7" s="78"/>
      <c r="H7" s="80" t="s">
        <v>49</v>
      </c>
      <c r="I7" s="80"/>
      <c r="J7" s="80"/>
      <c r="K7" s="81"/>
    </row>
    <row r="8" spans="1:11" ht="12.95" customHeight="1" x14ac:dyDescent="0.2">
      <c r="A8" s="437"/>
      <c r="B8" s="438"/>
      <c r="C8" s="439"/>
      <c r="D8" s="82" t="s">
        <v>50</v>
      </c>
      <c r="E8" s="82" t="s">
        <v>51</v>
      </c>
      <c r="F8" s="82" t="s">
        <v>50</v>
      </c>
      <c r="G8" s="82" t="s">
        <v>51</v>
      </c>
      <c r="H8" s="82" t="s">
        <v>52</v>
      </c>
      <c r="I8" s="82" t="s">
        <v>53</v>
      </c>
      <c r="J8" s="82" t="s">
        <v>54</v>
      </c>
      <c r="K8" s="83" t="s">
        <v>55</v>
      </c>
    </row>
    <row r="9" spans="1:11" ht="12.95" customHeight="1" x14ac:dyDescent="0.2">
      <c r="A9" s="440"/>
      <c r="B9" s="441"/>
      <c r="C9" s="442"/>
      <c r="D9" s="84" t="s">
        <v>56</v>
      </c>
      <c r="E9" s="84" t="s">
        <v>57</v>
      </c>
      <c r="F9" s="84" t="s">
        <v>56</v>
      </c>
      <c r="G9" s="84" t="s">
        <v>57</v>
      </c>
      <c r="H9" s="84" t="s">
        <v>58</v>
      </c>
      <c r="I9" s="84"/>
      <c r="J9" s="84"/>
      <c r="K9" s="85"/>
    </row>
    <row r="10" spans="1:11" ht="12.95" customHeight="1" x14ac:dyDescent="0.2">
      <c r="A10" s="86" t="s">
        <v>59</v>
      </c>
      <c r="B10" s="87" t="s">
        <v>60</v>
      </c>
      <c r="C10" s="87"/>
      <c r="D10" s="88"/>
      <c r="E10" s="88"/>
      <c r="F10" s="88"/>
      <c r="G10" s="88"/>
      <c r="H10" s="88"/>
      <c r="I10" s="88"/>
      <c r="J10" s="88"/>
      <c r="K10" s="89"/>
    </row>
    <row r="11" spans="1:11" ht="12" customHeight="1" x14ac:dyDescent="0.2">
      <c r="A11" s="90"/>
      <c r="B11" s="70" t="s">
        <v>61</v>
      </c>
      <c r="D11" s="91">
        <f>datitrim!C21</f>
        <v>2233203</v>
      </c>
      <c r="E11" s="91">
        <f>datitrim!D21</f>
        <v>62067342</v>
      </c>
      <c r="F11" s="91">
        <f>datitrim!E21</f>
        <v>287505</v>
      </c>
      <c r="G11" s="91">
        <f>datitrim!F21</f>
        <v>325264</v>
      </c>
      <c r="H11" s="91">
        <f>datitrim!G21</f>
        <v>614755</v>
      </c>
      <c r="I11" s="91">
        <f>datitrim!H21</f>
        <v>52251402</v>
      </c>
      <c r="J11" s="91">
        <f>datitrim!I21</f>
        <v>2078449</v>
      </c>
      <c r="K11" s="92">
        <f>datitrim!J21</f>
        <v>54944606</v>
      </c>
    </row>
    <row r="12" spans="1:11" ht="12" customHeight="1" x14ac:dyDescent="0.2">
      <c r="A12" s="90"/>
      <c r="B12" s="93" t="s">
        <v>62</v>
      </c>
      <c r="D12" s="91">
        <f>datitrim!C22</f>
        <v>6723</v>
      </c>
      <c r="E12" s="91">
        <f>datitrim!D22</f>
        <v>200228</v>
      </c>
      <c r="F12" s="91">
        <f>datitrim!E22</f>
        <v>0</v>
      </c>
      <c r="G12" s="91">
        <f>datitrim!F22</f>
        <v>0</v>
      </c>
      <c r="H12" s="91">
        <f>datitrim!G22</f>
        <v>8517</v>
      </c>
      <c r="I12" s="91">
        <f>datitrim!H22</f>
        <v>121838</v>
      </c>
      <c r="J12" s="91">
        <f>datitrim!I22</f>
        <v>13701</v>
      </c>
      <c r="K12" s="92">
        <f>datitrim!J22</f>
        <v>144056</v>
      </c>
    </row>
    <row r="13" spans="1:11" ht="12" customHeight="1" x14ac:dyDescent="0.2">
      <c r="A13" s="90"/>
      <c r="B13" s="94" t="s">
        <v>63</v>
      </c>
      <c r="D13" s="91">
        <f>datitrim!C54</f>
        <v>0</v>
      </c>
      <c r="E13" s="91">
        <f>datitrim!D54</f>
        <v>0</v>
      </c>
      <c r="F13" s="91">
        <f>datitrim!E54</f>
        <v>280138</v>
      </c>
      <c r="G13" s="91">
        <f>datitrim!F54</f>
        <v>245931</v>
      </c>
      <c r="H13" s="91">
        <f>datitrim!G54</f>
        <v>0</v>
      </c>
      <c r="I13" s="91">
        <f>datitrim!H54</f>
        <v>0</v>
      </c>
      <c r="J13" s="91">
        <f>datitrim!I54</f>
        <v>603482</v>
      </c>
      <c r="K13" s="92">
        <f>datitrim!J54</f>
        <v>603482</v>
      </c>
    </row>
    <row r="14" spans="1:11" ht="12" customHeight="1" x14ac:dyDescent="0.2">
      <c r="A14" s="90"/>
      <c r="B14" s="70" t="s">
        <v>64</v>
      </c>
      <c r="D14" s="91">
        <f>datitrim!C23</f>
        <v>679413</v>
      </c>
      <c r="E14" s="91">
        <f>datitrim!D23</f>
        <v>40303834</v>
      </c>
      <c r="F14" s="91">
        <f>datitrim!E23</f>
        <v>443</v>
      </c>
      <c r="G14" s="91">
        <f>datitrim!F23</f>
        <v>5706</v>
      </c>
      <c r="H14" s="91">
        <f>datitrim!G23</f>
        <v>116580</v>
      </c>
      <c r="I14" s="91">
        <f>datitrim!H23</f>
        <v>165424</v>
      </c>
      <c r="J14" s="91">
        <f>datitrim!I23</f>
        <v>576</v>
      </c>
      <c r="K14" s="92">
        <f>datitrim!J23</f>
        <v>282580</v>
      </c>
    </row>
    <row r="15" spans="1:11" ht="12" customHeight="1" x14ac:dyDescent="0.2">
      <c r="A15" s="90"/>
      <c r="B15" s="70" t="s">
        <v>65</v>
      </c>
      <c r="D15" s="91">
        <f>datitrim!C24</f>
        <v>3637</v>
      </c>
      <c r="E15" s="91">
        <f>datitrim!D24</f>
        <v>204518</v>
      </c>
      <c r="F15" s="91">
        <f>datitrim!E24</f>
        <v>5</v>
      </c>
      <c r="G15" s="91">
        <f>datitrim!F24</f>
        <v>121</v>
      </c>
      <c r="H15" s="91">
        <f>datitrim!G24</f>
        <v>1294</v>
      </c>
      <c r="I15" s="91">
        <f>datitrim!H24</f>
        <v>3266</v>
      </c>
      <c r="J15" s="91">
        <f>datitrim!I24</f>
        <v>0</v>
      </c>
      <c r="K15" s="92">
        <f>datitrim!J24</f>
        <v>4560</v>
      </c>
    </row>
    <row r="16" spans="1:11" ht="12" customHeight="1" x14ac:dyDescent="0.2">
      <c r="A16" s="90"/>
      <c r="B16" s="70" t="s">
        <v>66</v>
      </c>
      <c r="D16" s="91">
        <f t="shared" ref="D16:J16" si="0">D11+D14+D15</f>
        <v>2916253</v>
      </c>
      <c r="E16" s="91">
        <f t="shared" si="0"/>
        <v>102575694</v>
      </c>
      <c r="F16" s="91">
        <f t="shared" si="0"/>
        <v>287953</v>
      </c>
      <c r="G16" s="91">
        <f t="shared" si="0"/>
        <v>331091</v>
      </c>
      <c r="H16" s="91">
        <f t="shared" si="0"/>
        <v>732629</v>
      </c>
      <c r="I16" s="91">
        <f t="shared" si="0"/>
        <v>52420092</v>
      </c>
      <c r="J16" s="91">
        <f t="shared" si="0"/>
        <v>2079025</v>
      </c>
      <c r="K16" s="92">
        <f>H16+I16+J16</f>
        <v>55231746</v>
      </c>
    </row>
    <row r="17" spans="1:11" ht="12" customHeight="1" x14ac:dyDescent="0.2">
      <c r="A17" s="90"/>
      <c r="B17" s="93" t="s">
        <v>67</v>
      </c>
      <c r="D17" s="91">
        <f>datitrim!C26</f>
        <v>7506</v>
      </c>
      <c r="E17" s="91">
        <f>datitrim!D26</f>
        <v>525707</v>
      </c>
      <c r="F17" s="91">
        <f>datitrim!E26</f>
        <v>39</v>
      </c>
      <c r="G17" s="91">
        <f>datitrim!F26</f>
        <v>70</v>
      </c>
      <c r="H17" s="91">
        <f>datitrim!G26</f>
        <v>17516</v>
      </c>
      <c r="I17" s="91">
        <f>datitrim!H26</f>
        <v>104423</v>
      </c>
      <c r="J17" s="91">
        <f>datitrim!I26</f>
        <v>14</v>
      </c>
      <c r="K17" s="92">
        <f>datitrim!J26</f>
        <v>121953</v>
      </c>
    </row>
    <row r="18" spans="1:11" ht="24.2" customHeight="1" x14ac:dyDescent="0.2">
      <c r="A18" s="90"/>
      <c r="B18" s="456" t="s">
        <v>68</v>
      </c>
      <c r="C18" s="457"/>
      <c r="D18" s="91">
        <f>datitrim!C55</f>
        <v>0</v>
      </c>
      <c r="E18" s="91">
        <f>datitrim!D55</f>
        <v>0</v>
      </c>
      <c r="F18" s="91">
        <f>datitrim!E55</f>
        <v>604</v>
      </c>
      <c r="G18" s="91">
        <f>datitrim!F55</f>
        <v>60757</v>
      </c>
      <c r="H18" s="91">
        <f>datitrim!G55</f>
        <v>0</v>
      </c>
      <c r="I18" s="91">
        <f>datitrim!H55</f>
        <v>190164</v>
      </c>
      <c r="J18" s="91">
        <f>datitrim!I55</f>
        <v>0</v>
      </c>
      <c r="K18" s="92">
        <f>datitrim!J55</f>
        <v>190164</v>
      </c>
    </row>
    <row r="19" spans="1:11" ht="14.1" customHeight="1" x14ac:dyDescent="0.2">
      <c r="A19" s="86"/>
      <c r="B19" s="87" t="s">
        <v>69</v>
      </c>
      <c r="C19" s="87"/>
      <c r="D19" s="91"/>
      <c r="E19" s="91"/>
      <c r="F19" s="91"/>
      <c r="G19" s="91"/>
      <c r="H19" s="91"/>
      <c r="I19" s="91"/>
      <c r="J19" s="95"/>
      <c r="K19" s="92"/>
    </row>
    <row r="20" spans="1:11" ht="12" customHeight="1" x14ac:dyDescent="0.2">
      <c r="A20" s="90"/>
      <c r="B20" s="70" t="s">
        <v>70</v>
      </c>
      <c r="D20" s="91">
        <f>datitrim!C27</f>
        <v>1404</v>
      </c>
      <c r="E20" s="91">
        <f>datitrim!D27</f>
        <v>12637</v>
      </c>
      <c r="F20" s="91">
        <f>datitrim!E27</f>
        <v>0</v>
      </c>
      <c r="G20" s="91">
        <f>datitrim!F27</f>
        <v>0</v>
      </c>
      <c r="H20" s="91">
        <f>datitrim!G27</f>
        <v>1798</v>
      </c>
      <c r="I20" s="91">
        <f>datitrim!H27</f>
        <v>8744</v>
      </c>
      <c r="J20" s="96">
        <f>datitrim!I27</f>
        <v>0</v>
      </c>
      <c r="K20" s="92">
        <f>datitrim!J27</f>
        <v>10542</v>
      </c>
    </row>
    <row r="21" spans="1:11" ht="12" customHeight="1" x14ac:dyDescent="0.2">
      <c r="A21" s="90"/>
      <c r="B21" s="70" t="s">
        <v>71</v>
      </c>
      <c r="D21" s="91">
        <f>datitrim!C28</f>
        <v>743626</v>
      </c>
      <c r="E21" s="91">
        <f>datitrim!D28</f>
        <v>23776272</v>
      </c>
      <c r="F21" s="91">
        <f>datitrim!E28</f>
        <v>10242</v>
      </c>
      <c r="G21" s="91">
        <f>datitrim!F28</f>
        <v>309990</v>
      </c>
      <c r="H21" s="91">
        <f>datitrim!G28</f>
        <v>14744</v>
      </c>
      <c r="I21" s="91">
        <f>datitrim!H28</f>
        <v>640531</v>
      </c>
      <c r="J21" s="96">
        <f>datitrim!I28</f>
        <v>0</v>
      </c>
      <c r="K21" s="92">
        <f>datitrim!J28</f>
        <v>655275</v>
      </c>
    </row>
    <row r="22" spans="1:11" ht="12" customHeight="1" x14ac:dyDescent="0.2">
      <c r="A22" s="90"/>
      <c r="B22" s="70" t="s">
        <v>72</v>
      </c>
      <c r="D22" s="91">
        <f>datitrim!C29</f>
        <v>28190</v>
      </c>
      <c r="E22" s="91">
        <f>datitrim!D29</f>
        <v>181217</v>
      </c>
      <c r="F22" s="91">
        <f>datitrim!E29</f>
        <v>52191</v>
      </c>
      <c r="G22" s="91">
        <f>datitrim!F29</f>
        <v>12847</v>
      </c>
      <c r="H22" s="91">
        <f>datitrim!G29</f>
        <v>19996</v>
      </c>
      <c r="I22" s="91">
        <f>datitrim!H29</f>
        <v>267092</v>
      </c>
      <c r="J22" s="96">
        <f>datitrim!I29</f>
        <v>0</v>
      </c>
      <c r="K22" s="92">
        <f>datitrim!J29</f>
        <v>287088</v>
      </c>
    </row>
    <row r="23" spans="1:11" ht="12" customHeight="1" x14ac:dyDescent="0.2">
      <c r="A23" s="86"/>
      <c r="B23" s="70" t="s">
        <v>73</v>
      </c>
      <c r="D23" s="91">
        <f t="shared" ref="D23:I23" si="1">D20+D21+D22</f>
        <v>773220</v>
      </c>
      <c r="E23" s="91">
        <f t="shared" si="1"/>
        <v>23970126</v>
      </c>
      <c r="F23" s="91">
        <f t="shared" si="1"/>
        <v>62433</v>
      </c>
      <c r="G23" s="91">
        <f t="shared" si="1"/>
        <v>322837</v>
      </c>
      <c r="H23" s="91">
        <f t="shared" si="1"/>
        <v>36538</v>
      </c>
      <c r="I23" s="91">
        <f t="shared" si="1"/>
        <v>916367</v>
      </c>
      <c r="J23" s="96">
        <f>datitrim!I30</f>
        <v>0</v>
      </c>
      <c r="K23" s="92">
        <f>H23+I23+J23</f>
        <v>952905</v>
      </c>
    </row>
    <row r="24" spans="1:11" s="76" customFormat="1" ht="12.95" customHeight="1" x14ac:dyDescent="0.2">
      <c r="A24" s="97"/>
      <c r="B24" s="98"/>
      <c r="C24" s="98" t="s">
        <v>74</v>
      </c>
      <c r="D24" s="99">
        <f t="shared" ref="D24:J24" si="2">D16+D23</f>
        <v>3689473</v>
      </c>
      <c r="E24" s="99">
        <f t="shared" si="2"/>
        <v>126545820</v>
      </c>
      <c r="F24" s="99">
        <f t="shared" si="2"/>
        <v>350386</v>
      </c>
      <c r="G24" s="99">
        <f t="shared" si="2"/>
        <v>653928</v>
      </c>
      <c r="H24" s="99">
        <f t="shared" si="2"/>
        <v>769167</v>
      </c>
      <c r="I24" s="99">
        <f t="shared" si="2"/>
        <v>53336459</v>
      </c>
      <c r="J24" s="100">
        <f t="shared" si="2"/>
        <v>2079025</v>
      </c>
      <c r="K24" s="99">
        <f>H24+I24+J24</f>
        <v>56184651</v>
      </c>
    </row>
    <row r="25" spans="1:11" ht="14.1" customHeight="1" x14ac:dyDescent="0.2">
      <c r="A25" s="101"/>
      <c r="B25" s="102"/>
      <c r="C25" s="103" t="str">
        <f>"Variazione %   "&amp;datitrim!$I$1&amp;" / "&amp;datitrim!$I$1-1</f>
        <v>Variazione %   2014 / 2013</v>
      </c>
      <c r="D25" s="104">
        <f>datitrim!K31</f>
        <v>1.57</v>
      </c>
      <c r="E25" s="104">
        <f>datitrim!L31</f>
        <v>1.59</v>
      </c>
      <c r="F25" s="104">
        <f>datitrim!M31</f>
        <v>-3.74</v>
      </c>
      <c r="G25" s="104">
        <f>datitrim!N31</f>
        <v>-9.64</v>
      </c>
      <c r="H25" s="104">
        <f>datitrim!O31</f>
        <v>-3.24</v>
      </c>
      <c r="I25" s="104">
        <f>datitrim!P31</f>
        <v>35.299999999999997</v>
      </c>
      <c r="J25" s="104">
        <f>datitrim!Q31</f>
        <v>16.239999999999998</v>
      </c>
      <c r="K25" s="105">
        <f>datitrim!R31</f>
        <v>33.76</v>
      </c>
    </row>
    <row r="26" spans="1:11" ht="14.1" customHeight="1" x14ac:dyDescent="0.2">
      <c r="A26" s="430" t="str">
        <f>"Variazione %   "&amp;datitrim!$I$1&amp;" / "&amp;datitrim!$I$1-1&amp;" su basi omogenee *"</f>
        <v>Variazione %   2014 / 2013 su basi omogenee *</v>
      </c>
      <c r="B26" s="431"/>
      <c r="C26" s="449"/>
      <c r="D26" s="104">
        <f>omogenei!K31</f>
        <v>1.57</v>
      </c>
      <c r="E26" s="104">
        <f>omogenei!L31</f>
        <v>1.59</v>
      </c>
      <c r="F26" s="104">
        <f>omogenei!M31</f>
        <v>-3.74</v>
      </c>
      <c r="G26" s="104">
        <f>omogenei!N31</f>
        <v>-9.64</v>
      </c>
      <c r="H26" s="104">
        <f>omogenei!O31</f>
        <v>-3.24</v>
      </c>
      <c r="I26" s="104">
        <f>omogenei!P31</f>
        <v>35.299999999999997</v>
      </c>
      <c r="J26" s="104">
        <f>omogenei!Q31</f>
        <v>16.239999999999998</v>
      </c>
      <c r="K26" s="105">
        <f>omogenei!R31</f>
        <v>33.76</v>
      </c>
    </row>
    <row r="27" spans="1:11" ht="14.1" customHeight="1" x14ac:dyDescent="0.2">
      <c r="A27" s="106"/>
      <c r="B27" s="107"/>
      <c r="C27" s="108" t="s">
        <v>75</v>
      </c>
      <c r="D27" s="109">
        <f>datitrim!C32</f>
        <v>0</v>
      </c>
      <c r="E27" s="109">
        <f>datitrim!D32</f>
        <v>0</v>
      </c>
      <c r="F27" s="109">
        <f>datitrim!E32</f>
        <v>0</v>
      </c>
      <c r="G27" s="109">
        <f>datitrim!F32</f>
        <v>0</v>
      </c>
      <c r="H27" s="109">
        <f>datitrim!G32</f>
        <v>0</v>
      </c>
      <c r="I27" s="109">
        <f>datitrim!H32</f>
        <v>0</v>
      </c>
      <c r="J27" s="110">
        <f>datitrim!I32</f>
        <v>0</v>
      </c>
      <c r="K27" s="111">
        <f>datitrim!J32</f>
        <v>0</v>
      </c>
    </row>
    <row r="28" spans="1:11" ht="12.95" customHeight="1" x14ac:dyDescent="0.2">
      <c r="A28" s="86" t="s">
        <v>76</v>
      </c>
      <c r="B28" s="112" t="s">
        <v>60</v>
      </c>
      <c r="C28" s="113"/>
      <c r="D28" s="114"/>
      <c r="E28" s="114"/>
      <c r="F28" s="114"/>
      <c r="G28" s="114"/>
      <c r="H28" s="114"/>
      <c r="I28" s="114"/>
      <c r="J28" s="115"/>
      <c r="K28" s="116"/>
    </row>
    <row r="29" spans="1:11" ht="12" customHeight="1" x14ac:dyDescent="0.2">
      <c r="A29" s="86"/>
      <c r="B29" s="70" t="s">
        <v>77</v>
      </c>
      <c r="D29" s="91">
        <f>datitrim!C33</f>
        <v>289939</v>
      </c>
      <c r="E29" s="91">
        <f>datitrim!D33</f>
        <v>8449674</v>
      </c>
      <c r="F29" s="91">
        <f>datitrim!E33</f>
        <v>37762</v>
      </c>
      <c r="G29" s="91">
        <f>datitrim!F33</f>
        <v>37563</v>
      </c>
      <c r="H29" s="91">
        <f>datitrim!G33</f>
        <v>6502</v>
      </c>
      <c r="I29" s="91">
        <f>datitrim!H33</f>
        <v>7986539</v>
      </c>
      <c r="J29" s="91">
        <f>datitrim!I33</f>
        <v>647997</v>
      </c>
      <c r="K29" s="92">
        <f>datitrim!J33</f>
        <v>8641038</v>
      </c>
    </row>
    <row r="30" spans="1:11" ht="12" customHeight="1" x14ac:dyDescent="0.2">
      <c r="A30" s="86"/>
      <c r="B30" s="93" t="s">
        <v>78</v>
      </c>
      <c r="D30" s="91">
        <f>datitrim!C56</f>
        <v>0</v>
      </c>
      <c r="E30" s="91">
        <f>datitrim!D56</f>
        <v>0</v>
      </c>
      <c r="F30" s="91">
        <f>datitrim!E56</f>
        <v>37079</v>
      </c>
      <c r="G30" s="91">
        <f>datitrim!F56</f>
        <v>36200</v>
      </c>
      <c r="H30" s="91">
        <f>datitrim!G56</f>
        <v>0</v>
      </c>
      <c r="I30" s="91">
        <f>datitrim!H56</f>
        <v>0</v>
      </c>
      <c r="J30" s="91">
        <f>datitrim!I56</f>
        <v>80502</v>
      </c>
      <c r="K30" s="92">
        <f>datitrim!J56</f>
        <v>80502</v>
      </c>
    </row>
    <row r="31" spans="1:11" ht="12" customHeight="1" x14ac:dyDescent="0.2">
      <c r="A31" s="86"/>
      <c r="B31" s="70" t="s">
        <v>79</v>
      </c>
      <c r="D31" s="91">
        <f>datitrim!C34</f>
        <v>58742</v>
      </c>
      <c r="E31" s="91">
        <f>datitrim!D34</f>
        <v>9351527</v>
      </c>
      <c r="F31" s="91">
        <f>datitrim!E34</f>
        <v>2907</v>
      </c>
      <c r="G31" s="91">
        <f>datitrim!F34</f>
        <v>23272</v>
      </c>
      <c r="H31" s="91">
        <f>datitrim!G34</f>
        <v>0</v>
      </c>
      <c r="I31" s="91">
        <f>datitrim!H34</f>
        <v>9340283</v>
      </c>
      <c r="J31" s="91">
        <f>datitrim!I34</f>
        <v>66780</v>
      </c>
      <c r="K31" s="92">
        <f>datitrim!J34</f>
        <v>9407063</v>
      </c>
    </row>
    <row r="32" spans="1:11" ht="12" customHeight="1" x14ac:dyDescent="0.2">
      <c r="A32" s="86"/>
      <c r="B32" s="93" t="s">
        <v>78</v>
      </c>
      <c r="D32" s="91">
        <f>datitrim!C57</f>
        <v>0</v>
      </c>
      <c r="E32" s="91">
        <f>datitrim!D57</f>
        <v>0</v>
      </c>
      <c r="F32" s="91">
        <f>datitrim!E57</f>
        <v>2907</v>
      </c>
      <c r="G32" s="91">
        <f>datitrim!F57</f>
        <v>23272</v>
      </c>
      <c r="H32" s="91">
        <f>datitrim!G57</f>
        <v>0</v>
      </c>
      <c r="I32" s="91">
        <f>datitrim!H57</f>
        <v>0</v>
      </c>
      <c r="J32" s="91">
        <f>datitrim!I57</f>
        <v>23294</v>
      </c>
      <c r="K32" s="92">
        <f>datitrim!J57</f>
        <v>23294</v>
      </c>
    </row>
    <row r="33" spans="1:11" ht="12" customHeight="1" x14ac:dyDescent="0.2">
      <c r="A33" s="86"/>
      <c r="B33" s="70" t="s">
        <v>80</v>
      </c>
      <c r="D33" s="91">
        <f>datitrim!C35</f>
        <v>350</v>
      </c>
      <c r="E33" s="91">
        <f>datitrim!D35</f>
        <v>4454</v>
      </c>
      <c r="F33" s="91">
        <f>datitrim!E35</f>
        <v>0</v>
      </c>
      <c r="G33" s="91">
        <f>datitrim!F35</f>
        <v>0</v>
      </c>
      <c r="H33" s="91">
        <f>datitrim!G35</f>
        <v>0</v>
      </c>
      <c r="I33" s="91">
        <f>datitrim!H35</f>
        <v>3837</v>
      </c>
      <c r="J33" s="91">
        <f>datitrim!I35</f>
        <v>0</v>
      </c>
      <c r="K33" s="92">
        <f>datitrim!J35</f>
        <v>3837</v>
      </c>
    </row>
    <row r="34" spans="1:11" ht="12" customHeight="1" x14ac:dyDescent="0.2">
      <c r="A34" s="86"/>
      <c r="B34" s="70" t="s">
        <v>81</v>
      </c>
      <c r="D34" s="91">
        <f>datitrim!C36</f>
        <v>873</v>
      </c>
      <c r="E34" s="91">
        <f>datitrim!D36</f>
        <v>18688</v>
      </c>
      <c r="F34" s="91">
        <f>datitrim!E36</f>
        <v>0</v>
      </c>
      <c r="G34" s="91">
        <f>datitrim!F36</f>
        <v>0</v>
      </c>
      <c r="H34" s="91">
        <f>datitrim!G36</f>
        <v>0</v>
      </c>
      <c r="I34" s="91">
        <f>datitrim!H36</f>
        <v>19933</v>
      </c>
      <c r="J34" s="91">
        <f>datitrim!I36</f>
        <v>0</v>
      </c>
      <c r="K34" s="92">
        <f>datitrim!J36</f>
        <v>19933</v>
      </c>
    </row>
    <row r="35" spans="1:11" ht="12" customHeight="1" x14ac:dyDescent="0.2">
      <c r="A35" s="86"/>
      <c r="B35" s="70" t="s">
        <v>66</v>
      </c>
      <c r="D35" s="91">
        <f t="shared" ref="D35:J35" si="3">D29+D31+D33+D34</f>
        <v>349904</v>
      </c>
      <c r="E35" s="91">
        <f t="shared" si="3"/>
        <v>17824343</v>
      </c>
      <c r="F35" s="91">
        <f t="shared" si="3"/>
        <v>40669</v>
      </c>
      <c r="G35" s="91">
        <f t="shared" si="3"/>
        <v>60835</v>
      </c>
      <c r="H35" s="91">
        <f t="shared" si="3"/>
        <v>6502</v>
      </c>
      <c r="I35" s="91">
        <f t="shared" si="3"/>
        <v>17350592</v>
      </c>
      <c r="J35" s="91">
        <f t="shared" si="3"/>
        <v>714777</v>
      </c>
      <c r="K35" s="92">
        <f>H35+I35+J35</f>
        <v>18071871</v>
      </c>
    </row>
    <row r="36" spans="1:11" ht="24.2" customHeight="1" x14ac:dyDescent="0.2">
      <c r="A36" s="86"/>
      <c r="B36" s="458" t="s">
        <v>68</v>
      </c>
      <c r="C36" s="458"/>
      <c r="D36" s="91">
        <f>datitrim!C58</f>
        <v>0</v>
      </c>
      <c r="E36" s="91">
        <f>datitrim!D58</f>
        <v>0</v>
      </c>
      <c r="F36" s="91">
        <f>datitrim!E58</f>
        <v>119</v>
      </c>
      <c r="G36" s="91">
        <f>datitrim!F58</f>
        <v>880</v>
      </c>
      <c r="H36" s="91">
        <f>datitrim!G58</f>
        <v>0</v>
      </c>
      <c r="I36" s="91">
        <f>datitrim!H58</f>
        <v>8222</v>
      </c>
      <c r="J36" s="91">
        <f>datitrim!I58</f>
        <v>0</v>
      </c>
      <c r="K36" s="92">
        <f>datitrim!J58</f>
        <v>8222</v>
      </c>
    </row>
    <row r="37" spans="1:11" ht="14.1" customHeight="1" x14ac:dyDescent="0.2">
      <c r="A37" s="86"/>
      <c r="B37" s="70" t="s">
        <v>69</v>
      </c>
      <c r="D37" s="91">
        <f>datitrim!C38</f>
        <v>221</v>
      </c>
      <c r="E37" s="91">
        <f>datitrim!D38</f>
        <v>6562</v>
      </c>
      <c r="F37" s="91">
        <f>datitrim!E38</f>
        <v>1414</v>
      </c>
      <c r="G37" s="91">
        <f>datitrim!F38</f>
        <v>42</v>
      </c>
      <c r="H37" s="91">
        <f>datitrim!G38</f>
        <v>0</v>
      </c>
      <c r="I37" s="91">
        <f>datitrim!H38</f>
        <v>7346</v>
      </c>
      <c r="J37" s="96">
        <f>datitrim!I38</f>
        <v>0</v>
      </c>
      <c r="K37" s="92">
        <f>datitrim!J38</f>
        <v>7346</v>
      </c>
    </row>
    <row r="38" spans="1:11" s="76" customFormat="1" ht="12.95" customHeight="1" x14ac:dyDescent="0.2">
      <c r="A38" s="97"/>
      <c r="B38" s="98"/>
      <c r="C38" s="98" t="s">
        <v>82</v>
      </c>
      <c r="D38" s="99">
        <f t="shared" ref="D38:J38" si="4">D35+D37</f>
        <v>350125</v>
      </c>
      <c r="E38" s="99">
        <f t="shared" si="4"/>
        <v>17830905</v>
      </c>
      <c r="F38" s="99">
        <f t="shared" si="4"/>
        <v>42083</v>
      </c>
      <c r="G38" s="99">
        <f t="shared" si="4"/>
        <v>60877</v>
      </c>
      <c r="H38" s="99">
        <f t="shared" si="4"/>
        <v>6502</v>
      </c>
      <c r="I38" s="99">
        <f t="shared" si="4"/>
        <v>17357938</v>
      </c>
      <c r="J38" s="99">
        <f t="shared" si="4"/>
        <v>714777</v>
      </c>
      <c r="K38" s="99">
        <f>H38+I38+J38</f>
        <v>18079217</v>
      </c>
    </row>
    <row r="39" spans="1:11" ht="14.1" customHeight="1" x14ac:dyDescent="0.2">
      <c r="A39" s="101"/>
      <c r="B39" s="102"/>
      <c r="C39" s="103" t="str">
        <f>"Variazione %   "&amp;datitrim!$I$1&amp;" / "&amp;datitrim!$I$1-1</f>
        <v>Variazione %   2014 / 2013</v>
      </c>
      <c r="D39" s="104">
        <f>datitrim!K39</f>
        <v>35.76</v>
      </c>
      <c r="E39" s="104">
        <f>datitrim!L39</f>
        <v>51.55</v>
      </c>
      <c r="F39" s="104">
        <f>datitrim!M39</f>
        <v>11.05</v>
      </c>
      <c r="G39" s="104">
        <f>datitrim!N39</f>
        <v>49.67</v>
      </c>
      <c r="H39" s="104">
        <f>datitrim!O39</f>
        <v>19.52</v>
      </c>
      <c r="I39" s="104">
        <f>datitrim!P39</f>
        <v>51.25</v>
      </c>
      <c r="J39" s="104">
        <f>datitrim!Q39</f>
        <v>24.74</v>
      </c>
      <c r="K39" s="105">
        <f>datitrim!R39</f>
        <v>49.98</v>
      </c>
    </row>
    <row r="40" spans="1:11" ht="14.1" customHeight="1" x14ac:dyDescent="0.2">
      <c r="A40" s="430" t="str">
        <f>"Variazione %   "&amp;datitrim!$I$1&amp;" / "&amp;datitrim!$I$1-1&amp;" su basi omogenee *"</f>
        <v>Variazione %   2014 / 2013 su basi omogenee *</v>
      </c>
      <c r="B40" s="431"/>
      <c r="C40" s="449"/>
      <c r="D40" s="104">
        <f>omogenei!K39</f>
        <v>35.76</v>
      </c>
      <c r="E40" s="104">
        <f>omogenei!L39</f>
        <v>51.55</v>
      </c>
      <c r="F40" s="104">
        <f>omogenei!M39</f>
        <v>11.05</v>
      </c>
      <c r="G40" s="104">
        <f>omogenei!N39</f>
        <v>49.67</v>
      </c>
      <c r="H40" s="104">
        <f>omogenei!O39</f>
        <v>19.52</v>
      </c>
      <c r="I40" s="104">
        <f>omogenei!P39</f>
        <v>51.25</v>
      </c>
      <c r="J40" s="104">
        <f>omogenei!Q39</f>
        <v>24.74</v>
      </c>
      <c r="K40" s="105">
        <f>omogenei!R39</f>
        <v>49.98</v>
      </c>
    </row>
    <row r="41" spans="1:11" s="76" customFormat="1" ht="12.95" customHeight="1" x14ac:dyDescent="0.2">
      <c r="A41" s="117"/>
      <c r="B41" s="118"/>
      <c r="C41" s="108" t="s">
        <v>83</v>
      </c>
      <c r="D41" s="111">
        <f>datitrim!C40</f>
        <v>6699</v>
      </c>
      <c r="E41" s="111">
        <f>datitrim!D40</f>
        <v>302347</v>
      </c>
      <c r="F41" s="111">
        <f>datitrim!E40</f>
        <v>21545</v>
      </c>
      <c r="G41" s="111">
        <f>datitrim!F40</f>
        <v>436369</v>
      </c>
      <c r="H41" s="111">
        <f>datitrim!G40</f>
        <v>12565</v>
      </c>
      <c r="I41" s="111">
        <f>datitrim!H40</f>
        <v>103</v>
      </c>
      <c r="J41" s="119">
        <f>datitrim!I40</f>
        <v>683</v>
      </c>
      <c r="K41" s="111">
        <f>datitrim!J40</f>
        <v>13351</v>
      </c>
    </row>
    <row r="42" spans="1:11" ht="14.1" customHeight="1" x14ac:dyDescent="0.2">
      <c r="A42" s="101"/>
      <c r="B42" s="120"/>
      <c r="C42" s="103" t="str">
        <f>"Variazione %   "&amp;datitrim!$I$1&amp;" / "&amp;datitrim!$I$1-1</f>
        <v>Variazione %   2014 / 2013</v>
      </c>
      <c r="D42" s="104">
        <f>datitrim!K40</f>
        <v>-40.43</v>
      </c>
      <c r="E42" s="104">
        <f>datitrim!L40</f>
        <v>-51.04</v>
      </c>
      <c r="F42" s="104">
        <f>datitrim!M40</f>
        <v>-84.45</v>
      </c>
      <c r="G42" s="104">
        <f>datitrim!N40</f>
        <v>-71.12</v>
      </c>
      <c r="H42" s="104">
        <f>datitrim!O40</f>
        <v>0</v>
      </c>
      <c r="I42" s="104">
        <f>datitrim!P40</f>
        <v>-94.36</v>
      </c>
      <c r="J42" s="104">
        <f>datitrim!Q40</f>
        <v>34050</v>
      </c>
      <c r="K42" s="105">
        <f>datitrim!R40</f>
        <v>-7.24</v>
      </c>
    </row>
    <row r="43" spans="1:11" ht="14.1" customHeight="1" x14ac:dyDescent="0.2">
      <c r="A43" s="430" t="str">
        <f>"Variazione %   "&amp;datitrim!$I$1&amp;" / "&amp;datitrim!$I$1-1&amp;" su basi omogenee *"</f>
        <v>Variazione %   2014 / 2013 su basi omogenee *</v>
      </c>
      <c r="B43" s="431"/>
      <c r="C43" s="449"/>
      <c r="D43" s="104">
        <f>omogenei!K40</f>
        <v>-40.43</v>
      </c>
      <c r="E43" s="104">
        <f>omogenei!L40</f>
        <v>-51.04</v>
      </c>
      <c r="F43" s="104">
        <f>omogenei!M40</f>
        <v>-84.45</v>
      </c>
      <c r="G43" s="104">
        <f>omogenei!N40</f>
        <v>-71.12</v>
      </c>
      <c r="H43" s="104">
        <f>omogenei!O40</f>
        <v>0</v>
      </c>
      <c r="I43" s="104">
        <f>omogenei!P40</f>
        <v>-94.36</v>
      </c>
      <c r="J43" s="104">
        <f>omogenei!Q40</f>
        <v>34050</v>
      </c>
      <c r="K43" s="105">
        <f>omogenei!R40</f>
        <v>-7.24</v>
      </c>
    </row>
    <row r="44" spans="1:11" ht="14.1" customHeight="1" x14ac:dyDescent="0.2">
      <c r="A44" s="415"/>
      <c r="B44" s="415"/>
      <c r="C44" s="415"/>
      <c r="D44" s="416"/>
      <c r="E44" s="416"/>
      <c r="F44" s="416"/>
      <c r="G44" s="416"/>
      <c r="H44" s="416"/>
      <c r="I44" s="416"/>
      <c r="J44" s="416"/>
      <c r="K44" s="417"/>
    </row>
    <row r="45" spans="1:11" ht="12.95" customHeight="1" x14ac:dyDescent="0.2">
      <c r="K45" s="71" t="s">
        <v>84</v>
      </c>
    </row>
    <row r="46" spans="1:11" s="74" customFormat="1" ht="12.95" customHeight="1" x14ac:dyDescent="0.2">
      <c r="A46" s="72" t="s">
        <v>44</v>
      </c>
      <c r="B46" s="72"/>
      <c r="C46" s="72"/>
      <c r="D46" s="72"/>
      <c r="E46" s="72"/>
      <c r="F46" s="72"/>
      <c r="G46" s="72"/>
      <c r="H46" s="72"/>
      <c r="I46" s="72"/>
      <c r="J46" s="72"/>
      <c r="K46" s="72"/>
    </row>
    <row r="47" spans="1:11" s="74" customFormat="1" ht="12.95" customHeight="1" x14ac:dyDescent="0.2">
      <c r="A47" s="72" t="s">
        <v>4</v>
      </c>
      <c r="B47" s="72"/>
      <c r="C47" s="73"/>
      <c r="D47" s="72"/>
      <c r="E47" s="72"/>
      <c r="F47" s="72"/>
      <c r="G47" s="72"/>
      <c r="H47" s="72"/>
      <c r="I47" s="72"/>
      <c r="J47" s="72"/>
      <c r="K47" s="72"/>
    </row>
    <row r="48" spans="1:11" s="74" customFormat="1" ht="12.95" customHeight="1" x14ac:dyDescent="0.2">
      <c r="A48" s="72" t="str">
        <f>"Nuova produzione emessa "&amp;IF(datitrim!J1=0,"nell'anno ","a tutto il "&amp;TRIM(datitrim!J1)&amp;" trimestre ")&amp;datitrim!I1&amp;" (a)"</f>
        <v>Nuova produzione emessa nell'anno 2014 (a)</v>
      </c>
      <c r="B48" s="72"/>
      <c r="C48" s="73"/>
      <c r="D48" s="72"/>
      <c r="E48" s="72"/>
      <c r="F48" s="72"/>
      <c r="G48" s="72"/>
      <c r="H48" s="72"/>
      <c r="I48" s="72"/>
      <c r="J48" s="72"/>
      <c r="K48" s="72"/>
    </row>
    <row r="49" spans="1:11" s="74" customFormat="1" ht="12.95" customHeight="1" x14ac:dyDescent="0.2">
      <c r="A49" s="69"/>
      <c r="C49" s="69"/>
      <c r="I49" s="69"/>
      <c r="J49" s="69"/>
      <c r="K49" s="75" t="s">
        <v>5</v>
      </c>
    </row>
    <row r="50" spans="1:11" s="74" customFormat="1" ht="12.95" customHeight="1" x14ac:dyDescent="0.2">
      <c r="A50" s="76" t="s">
        <v>45</v>
      </c>
      <c r="C50" s="69"/>
      <c r="I50" s="69"/>
      <c r="J50" s="69"/>
      <c r="K50" s="71"/>
    </row>
    <row r="51" spans="1:11" ht="12.95" customHeight="1" x14ac:dyDescent="0.2">
      <c r="A51" s="434" t="s">
        <v>46</v>
      </c>
      <c r="B51" s="435"/>
      <c r="C51" s="436"/>
      <c r="D51" s="77" t="s">
        <v>47</v>
      </c>
      <c r="E51" s="78"/>
      <c r="F51" s="79" t="s">
        <v>48</v>
      </c>
      <c r="G51" s="80"/>
      <c r="H51" s="79" t="s">
        <v>49</v>
      </c>
      <c r="I51" s="80"/>
      <c r="J51" s="80"/>
      <c r="K51" s="121"/>
    </row>
    <row r="52" spans="1:11" ht="12.95" customHeight="1" x14ac:dyDescent="0.2">
      <c r="A52" s="437"/>
      <c r="B52" s="438"/>
      <c r="C52" s="439"/>
      <c r="D52" s="122" t="s">
        <v>50</v>
      </c>
      <c r="E52" s="82" t="s">
        <v>51</v>
      </c>
      <c r="F52" s="82" t="s">
        <v>50</v>
      </c>
      <c r="G52" s="82" t="s">
        <v>51</v>
      </c>
      <c r="H52" s="82" t="s">
        <v>52</v>
      </c>
      <c r="I52" s="82" t="s">
        <v>53</v>
      </c>
      <c r="J52" s="82" t="s">
        <v>54</v>
      </c>
      <c r="K52" s="83" t="s">
        <v>55</v>
      </c>
    </row>
    <row r="53" spans="1:11" ht="12.95" customHeight="1" x14ac:dyDescent="0.2">
      <c r="A53" s="440"/>
      <c r="B53" s="441"/>
      <c r="C53" s="442"/>
      <c r="D53" s="123" t="s">
        <v>56</v>
      </c>
      <c r="E53" s="84" t="s">
        <v>57</v>
      </c>
      <c r="F53" s="84" t="s">
        <v>56</v>
      </c>
      <c r="G53" s="84" t="s">
        <v>57</v>
      </c>
      <c r="H53" s="84" t="s">
        <v>58</v>
      </c>
      <c r="I53" s="84"/>
      <c r="J53" s="84"/>
      <c r="K53" s="85"/>
    </row>
    <row r="54" spans="1:11" s="74" customFormat="1" ht="14.1" customHeight="1" x14ac:dyDescent="0.2">
      <c r="A54" s="124" t="s">
        <v>85</v>
      </c>
      <c r="B54" s="125" t="s">
        <v>86</v>
      </c>
      <c r="C54" s="126"/>
      <c r="D54" s="127">
        <f>datitrim!C41</f>
        <v>23597</v>
      </c>
      <c r="E54" s="127">
        <f>datitrim!D41</f>
        <v>2597248</v>
      </c>
      <c r="F54" s="127">
        <f>datitrim!E41</f>
        <v>0</v>
      </c>
      <c r="G54" s="127">
        <f>datitrim!F41</f>
        <v>92</v>
      </c>
      <c r="H54" s="127">
        <f>datitrim!G41</f>
        <v>0</v>
      </c>
      <c r="I54" s="127">
        <f>datitrim!H41</f>
        <v>2548331</v>
      </c>
      <c r="J54" s="127">
        <f>datitrim!I41</f>
        <v>24946</v>
      </c>
      <c r="K54" s="128">
        <f>datitrim!J41</f>
        <v>2573277</v>
      </c>
    </row>
    <row r="55" spans="1:11" ht="12" customHeight="1" x14ac:dyDescent="0.2">
      <c r="A55" s="86"/>
      <c r="B55" s="93" t="s">
        <v>87</v>
      </c>
      <c r="C55" s="129"/>
      <c r="D55" s="91">
        <f>datitrim!C42</f>
        <v>0</v>
      </c>
      <c r="E55" s="91">
        <f>datitrim!D42</f>
        <v>0</v>
      </c>
      <c r="F55" s="91">
        <f>datitrim!E42</f>
        <v>0</v>
      </c>
      <c r="G55" s="91">
        <f>datitrim!F42</f>
        <v>0</v>
      </c>
      <c r="H55" s="91">
        <f>datitrim!G42</f>
        <v>0</v>
      </c>
      <c r="I55" s="91">
        <f>datitrim!H42</f>
        <v>0</v>
      </c>
      <c r="J55" s="91">
        <f>datitrim!I42</f>
        <v>0</v>
      </c>
      <c r="K55" s="130">
        <f>datitrim!J42</f>
        <v>0</v>
      </c>
    </row>
    <row r="56" spans="1:11" ht="12" customHeight="1" x14ac:dyDescent="0.2">
      <c r="A56" s="86"/>
      <c r="B56" s="131" t="s">
        <v>88</v>
      </c>
      <c r="C56" s="132"/>
      <c r="D56" s="91">
        <f>datitrim!C43</f>
        <v>0</v>
      </c>
      <c r="E56" s="91">
        <f>datitrim!D43</f>
        <v>0</v>
      </c>
      <c r="F56" s="91">
        <f>datitrim!E43</f>
        <v>0</v>
      </c>
      <c r="G56" s="91">
        <f>datitrim!F43</f>
        <v>0</v>
      </c>
      <c r="H56" s="91">
        <f>datitrim!G43</f>
        <v>0</v>
      </c>
      <c r="I56" s="91">
        <f>datitrim!H43</f>
        <v>0</v>
      </c>
      <c r="J56" s="91">
        <f>datitrim!I43</f>
        <v>0</v>
      </c>
      <c r="K56" s="130">
        <f>datitrim!J43</f>
        <v>0</v>
      </c>
    </row>
    <row r="57" spans="1:11" ht="12" customHeight="1" x14ac:dyDescent="0.2">
      <c r="A57" s="86"/>
      <c r="B57" s="131" t="s">
        <v>89</v>
      </c>
      <c r="C57" s="132"/>
      <c r="D57" s="91">
        <f>datitrim!C44</f>
        <v>0</v>
      </c>
      <c r="E57" s="91">
        <f>datitrim!D44</f>
        <v>0</v>
      </c>
      <c r="F57" s="91">
        <f>datitrim!E44</f>
        <v>0</v>
      </c>
      <c r="G57" s="91">
        <f>datitrim!F44</f>
        <v>0</v>
      </c>
      <c r="H57" s="91">
        <f>datitrim!G44</f>
        <v>0</v>
      </c>
      <c r="I57" s="91">
        <f>datitrim!H44</f>
        <v>0</v>
      </c>
      <c r="J57" s="91">
        <f>datitrim!I44</f>
        <v>0</v>
      </c>
      <c r="K57" s="130">
        <f>datitrim!J44</f>
        <v>0</v>
      </c>
    </row>
    <row r="58" spans="1:11" ht="12" customHeight="1" x14ac:dyDescent="0.2">
      <c r="A58" s="86"/>
      <c r="B58" s="131" t="s">
        <v>90</v>
      </c>
      <c r="C58" s="132"/>
      <c r="D58" s="91">
        <f>datitrim!C45</f>
        <v>0</v>
      </c>
      <c r="E58" s="91">
        <f>datitrim!D45</f>
        <v>0</v>
      </c>
      <c r="F58" s="91">
        <f>datitrim!E45</f>
        <v>0</v>
      </c>
      <c r="G58" s="91">
        <f>datitrim!F45</f>
        <v>0</v>
      </c>
      <c r="H58" s="91">
        <f>datitrim!G45</f>
        <v>0</v>
      </c>
      <c r="I58" s="91">
        <f>datitrim!H45</f>
        <v>0</v>
      </c>
      <c r="J58" s="91">
        <f>datitrim!I45</f>
        <v>0</v>
      </c>
      <c r="K58" s="130">
        <f>datitrim!J45</f>
        <v>0</v>
      </c>
    </row>
    <row r="59" spans="1:11" ht="12" customHeight="1" x14ac:dyDescent="0.2">
      <c r="A59" s="86"/>
      <c r="B59" s="131" t="s">
        <v>91</v>
      </c>
      <c r="C59" s="132"/>
      <c r="D59" s="91">
        <f>datitrim!C46</f>
        <v>0</v>
      </c>
      <c r="E59" s="91">
        <f>datitrim!D46</f>
        <v>0</v>
      </c>
      <c r="F59" s="91">
        <f>datitrim!E46</f>
        <v>0</v>
      </c>
      <c r="G59" s="91">
        <f>datitrim!F46</f>
        <v>0</v>
      </c>
      <c r="H59" s="91">
        <f>datitrim!G46</f>
        <v>0</v>
      </c>
      <c r="I59" s="91">
        <f>datitrim!H46</f>
        <v>0</v>
      </c>
      <c r="J59" s="91">
        <f>datitrim!I46</f>
        <v>0</v>
      </c>
      <c r="K59" s="130">
        <f>datitrim!J46</f>
        <v>0</v>
      </c>
    </row>
    <row r="60" spans="1:11" ht="14.1" customHeight="1" x14ac:dyDescent="0.2">
      <c r="A60" s="86"/>
      <c r="B60" s="87" t="s">
        <v>92</v>
      </c>
      <c r="C60" s="132"/>
      <c r="D60" s="91">
        <f>datitrim!C47</f>
        <v>22394</v>
      </c>
      <c r="E60" s="91">
        <f>datitrim!D47</f>
        <v>979735</v>
      </c>
      <c r="F60" s="91">
        <f>datitrim!E47</f>
        <v>0</v>
      </c>
      <c r="G60" s="91">
        <f>datitrim!F47</f>
        <v>0</v>
      </c>
      <c r="H60" s="91">
        <f>datitrim!G47</f>
        <v>301909</v>
      </c>
      <c r="I60" s="91">
        <f>datitrim!H47</f>
        <v>677671</v>
      </c>
      <c r="J60" s="133">
        <f>datitrim!I47</f>
        <v>0</v>
      </c>
      <c r="K60" s="130">
        <f>datitrim!J47</f>
        <v>979580</v>
      </c>
    </row>
    <row r="61" spans="1:11" ht="12" customHeight="1" x14ac:dyDescent="0.2">
      <c r="A61" s="86"/>
      <c r="B61" s="93" t="s">
        <v>93</v>
      </c>
      <c r="C61" s="132"/>
      <c r="D61" s="91">
        <f>datitrim!C48</f>
        <v>3727</v>
      </c>
      <c r="E61" s="91">
        <f>datitrim!D48</f>
        <v>15611</v>
      </c>
      <c r="F61" s="91">
        <f>datitrim!E48</f>
        <v>0</v>
      </c>
      <c r="G61" s="91">
        <f>datitrim!F48</f>
        <v>0</v>
      </c>
      <c r="H61" s="91">
        <f>datitrim!G48</f>
        <v>685</v>
      </c>
      <c r="I61" s="91">
        <f>datitrim!H48</f>
        <v>14173</v>
      </c>
      <c r="J61" s="133">
        <f>datitrim!I48</f>
        <v>0</v>
      </c>
      <c r="K61" s="130">
        <f>datitrim!J48</f>
        <v>14858</v>
      </c>
    </row>
    <row r="62" spans="1:11" s="76" customFormat="1" ht="12.95" customHeight="1" x14ac:dyDescent="0.2">
      <c r="A62" s="134"/>
      <c r="B62" s="135"/>
      <c r="C62" s="136" t="s">
        <v>94</v>
      </c>
      <c r="D62" s="99">
        <f t="shared" ref="D62:J62" si="5">D54+D60</f>
        <v>45991</v>
      </c>
      <c r="E62" s="99">
        <f t="shared" si="5"/>
        <v>3576983</v>
      </c>
      <c r="F62" s="99">
        <f t="shared" si="5"/>
        <v>0</v>
      </c>
      <c r="G62" s="99">
        <f t="shared" si="5"/>
        <v>92</v>
      </c>
      <c r="H62" s="99">
        <f t="shared" si="5"/>
        <v>301909</v>
      </c>
      <c r="I62" s="99">
        <f t="shared" si="5"/>
        <v>3226002</v>
      </c>
      <c r="J62" s="99">
        <f t="shared" si="5"/>
        <v>24946</v>
      </c>
      <c r="K62" s="137">
        <f>H62+I62+J62</f>
        <v>3552857</v>
      </c>
    </row>
    <row r="63" spans="1:11" ht="14.1" customHeight="1" x14ac:dyDescent="0.2">
      <c r="A63" s="101"/>
      <c r="B63" s="102"/>
      <c r="C63" s="103" t="str">
        <f>"Variazione %   "&amp;datitrim!$I$1&amp;" / "&amp;datitrim!$I$1-1</f>
        <v>Variazione %   2014 / 2013</v>
      </c>
      <c r="D63" s="104">
        <f>datitrim!K49</f>
        <v>41.48</v>
      </c>
      <c r="E63" s="104">
        <f>datitrim!L49</f>
        <v>90.87</v>
      </c>
      <c r="F63" s="104"/>
      <c r="G63" s="104"/>
      <c r="H63" s="104">
        <f>datitrim!O49</f>
        <v>1321.95</v>
      </c>
      <c r="I63" s="104">
        <f>datitrim!P49</f>
        <v>75.05</v>
      </c>
      <c r="J63" s="104">
        <f>datitrim!Q49</f>
        <v>15.72</v>
      </c>
      <c r="K63" s="138">
        <f>datitrim!R49</f>
        <v>88.41</v>
      </c>
    </row>
    <row r="64" spans="1:11" ht="14.1" customHeight="1" x14ac:dyDescent="0.2">
      <c r="A64" s="430" t="str">
        <f>"Variazione %   "&amp;datitrim!$I$1&amp;" / "&amp;datitrim!$I$1-1&amp;" su basi omogenee *"</f>
        <v>Variazione %   2014 / 2013 su basi omogenee *</v>
      </c>
      <c r="B64" s="431"/>
      <c r="C64" s="449"/>
      <c r="D64" s="104">
        <f>omogenei!K49</f>
        <v>41.48</v>
      </c>
      <c r="E64" s="104">
        <f>omogenei!L49</f>
        <v>90.87</v>
      </c>
      <c r="F64" s="104"/>
      <c r="G64" s="104"/>
      <c r="H64" s="104">
        <f>omogenei!O49</f>
        <v>1321.95</v>
      </c>
      <c r="I64" s="104">
        <f>omogenei!P49</f>
        <v>75.05</v>
      </c>
      <c r="J64" s="104">
        <f>omogenei!Q49</f>
        <v>15.72</v>
      </c>
      <c r="K64" s="105">
        <f>omogenei!R49</f>
        <v>88.41</v>
      </c>
    </row>
    <row r="65" spans="1:11" ht="14.1" customHeight="1" x14ac:dyDescent="0.2">
      <c r="A65" s="106"/>
      <c r="B65" s="139"/>
      <c r="C65" s="140" t="s">
        <v>95</v>
      </c>
      <c r="D65" s="141">
        <f>datitrim!C61</f>
        <v>56696</v>
      </c>
      <c r="E65" s="109">
        <f>datitrim!D61</f>
        <v>550053</v>
      </c>
      <c r="F65" s="109">
        <f>datitrim!E61</f>
        <v>159365</v>
      </c>
      <c r="G65" s="109">
        <f>datitrim!F61</f>
        <v>123456</v>
      </c>
      <c r="H65" s="109">
        <f>datitrim!G61</f>
        <v>1918</v>
      </c>
      <c r="I65" s="109">
        <f>datitrim!H61</f>
        <v>674840</v>
      </c>
      <c r="J65" s="109">
        <f>datitrim!I61</f>
        <v>22799</v>
      </c>
      <c r="K65" s="142">
        <f>datitrim!J61</f>
        <v>699557</v>
      </c>
    </row>
    <row r="66" spans="1:11" ht="14.1" customHeight="1" x14ac:dyDescent="0.2">
      <c r="A66" s="101"/>
      <c r="B66" s="102"/>
      <c r="C66" s="103" t="str">
        <f>"Variazione %   "&amp;datitrim!$I$1&amp;" / "&amp;datitrim!$I$1-1</f>
        <v>Variazione %   2014 / 2013</v>
      </c>
      <c r="D66" s="104">
        <f>datitrim!K61</f>
        <v>82.69</v>
      </c>
      <c r="E66" s="104">
        <f>datitrim!L61</f>
        <v>14.61</v>
      </c>
      <c r="F66" s="104">
        <f>datitrim!M61</f>
        <v>23.09</v>
      </c>
      <c r="G66" s="104">
        <f>datitrim!N61</f>
        <v>-2.02</v>
      </c>
      <c r="H66" s="104">
        <f>datitrim!O61</f>
        <v>35.450000000000003</v>
      </c>
      <c r="I66" s="104">
        <f>datitrim!P61</f>
        <v>28.17</v>
      </c>
      <c r="J66" s="104">
        <f>datitrim!Q61</f>
        <v>-76.34</v>
      </c>
      <c r="K66" s="138">
        <f>datitrim!R61</f>
        <v>12.06</v>
      </c>
    </row>
    <row r="67" spans="1:11" ht="14.1" customHeight="1" x14ac:dyDescent="0.2">
      <c r="A67" s="430" t="str">
        <f>"Variazione %   "&amp;datitrim!$I$1&amp;" / "&amp;datitrim!$I$1-1&amp;" su basi omogenee *"</f>
        <v>Variazione %   2014 / 2013 su basi omogenee *</v>
      </c>
      <c r="B67" s="431"/>
      <c r="C67" s="449"/>
      <c r="D67" s="104">
        <f>omogenei!K61</f>
        <v>82.69</v>
      </c>
      <c r="E67" s="104">
        <f>omogenei!L61</f>
        <v>14.61</v>
      </c>
      <c r="F67" s="104">
        <f>omogenei!M61</f>
        <v>23.09</v>
      </c>
      <c r="G67" s="104">
        <f>omogenei!N61</f>
        <v>-2.02</v>
      </c>
      <c r="H67" s="104">
        <f>omogenei!O61</f>
        <v>35.450000000000003</v>
      </c>
      <c r="I67" s="104">
        <f>omogenei!P61</f>
        <v>28.17</v>
      </c>
      <c r="J67" s="104">
        <f>omogenei!Q61</f>
        <v>-76.34</v>
      </c>
      <c r="K67" s="105">
        <f>omogenei!R61</f>
        <v>12.06</v>
      </c>
    </row>
    <row r="68" spans="1:11" ht="14.1" customHeight="1" x14ac:dyDescent="0.2">
      <c r="A68" s="143" t="s">
        <v>96</v>
      </c>
      <c r="B68" s="144"/>
      <c r="C68" s="144"/>
      <c r="D68" s="114">
        <f>datitrim!C50</f>
        <v>83652</v>
      </c>
      <c r="E68" s="114">
        <f>datitrim!D50</f>
        <v>3850710</v>
      </c>
      <c r="F68" s="114">
        <f>datitrim!E50</f>
        <v>1372</v>
      </c>
      <c r="G68" s="114">
        <f>datitrim!F50</f>
        <v>4889</v>
      </c>
      <c r="H68" s="114">
        <f>datitrim!G50</f>
        <v>9221</v>
      </c>
      <c r="I68" s="114">
        <f>datitrim!H50</f>
        <v>3265</v>
      </c>
      <c r="J68" s="114">
        <f>datitrim!I50</f>
        <v>338</v>
      </c>
      <c r="K68" s="128">
        <f>datitrim!J50</f>
        <v>12824</v>
      </c>
    </row>
    <row r="69" spans="1:11" ht="12" customHeight="1" x14ac:dyDescent="0.2">
      <c r="A69" s="86"/>
      <c r="B69" s="93" t="s">
        <v>97</v>
      </c>
      <c r="D69" s="91">
        <f>datitrim!C59</f>
        <v>83071</v>
      </c>
      <c r="E69" s="91">
        <f>datitrim!D59</f>
        <v>3847472</v>
      </c>
      <c r="F69" s="91">
        <f>datitrim!E59</f>
        <v>1358</v>
      </c>
      <c r="G69" s="91">
        <f>datitrim!F59</f>
        <v>4790</v>
      </c>
      <c r="H69" s="91">
        <f>datitrim!G59</f>
        <v>9215</v>
      </c>
      <c r="I69" s="91">
        <f>datitrim!H59</f>
        <v>3265</v>
      </c>
      <c r="J69" s="91">
        <f>datitrim!I59</f>
        <v>332</v>
      </c>
      <c r="K69" s="130">
        <f>datitrim!J59</f>
        <v>12812</v>
      </c>
    </row>
    <row r="70" spans="1:11" ht="12" customHeight="1" x14ac:dyDescent="0.2">
      <c r="A70" s="86"/>
      <c r="B70" s="93"/>
      <c r="C70" s="70" t="s">
        <v>98</v>
      </c>
      <c r="D70" s="91">
        <f>datitrim!C60</f>
        <v>581</v>
      </c>
      <c r="E70" s="91">
        <f>datitrim!D60</f>
        <v>3238</v>
      </c>
      <c r="F70" s="91">
        <f>datitrim!E60</f>
        <v>14</v>
      </c>
      <c r="G70" s="91">
        <f>datitrim!F60</f>
        <v>99</v>
      </c>
      <c r="H70" s="91">
        <f>datitrim!G60</f>
        <v>6</v>
      </c>
      <c r="I70" s="91">
        <f>datitrim!H60</f>
        <v>0</v>
      </c>
      <c r="J70" s="91">
        <f>datitrim!I60</f>
        <v>6</v>
      </c>
      <c r="K70" s="130">
        <f>datitrim!J60</f>
        <v>12</v>
      </c>
    </row>
    <row r="71" spans="1:11" ht="12" customHeight="1" x14ac:dyDescent="0.2">
      <c r="A71" s="86"/>
      <c r="B71" s="145"/>
      <c r="C71" s="70" t="s">
        <v>99</v>
      </c>
      <c r="D71" s="91">
        <f>datitrim!C62</f>
        <v>0</v>
      </c>
      <c r="E71" s="91">
        <f>datitrim!D62</f>
        <v>0</v>
      </c>
      <c r="F71" s="91">
        <f>datitrim!E62</f>
        <v>0</v>
      </c>
      <c r="G71" s="91">
        <f>datitrim!F62</f>
        <v>0</v>
      </c>
      <c r="H71" s="91">
        <f>datitrim!G62</f>
        <v>0</v>
      </c>
      <c r="I71" s="91">
        <f>datitrim!H62</f>
        <v>0</v>
      </c>
      <c r="J71" s="91">
        <f>datitrim!I62</f>
        <v>0</v>
      </c>
      <c r="K71" s="130">
        <f>datitrim!J62</f>
        <v>0</v>
      </c>
    </row>
    <row r="72" spans="1:11" ht="12" customHeight="1" x14ac:dyDescent="0.2">
      <c r="A72" s="86"/>
      <c r="B72" s="94"/>
      <c r="C72" s="87" t="s">
        <v>100</v>
      </c>
      <c r="D72" s="146">
        <f>datitrim!C63</f>
        <v>0</v>
      </c>
      <c r="E72" s="146">
        <f>datitrim!D63</f>
        <v>0</v>
      </c>
      <c r="F72" s="146">
        <f>datitrim!E63</f>
        <v>0</v>
      </c>
      <c r="G72" s="146">
        <f>datitrim!F63</f>
        <v>0</v>
      </c>
      <c r="H72" s="146">
        <f>datitrim!G63</f>
        <v>0</v>
      </c>
      <c r="I72" s="146">
        <f>datitrim!H63</f>
        <v>0</v>
      </c>
      <c r="J72" s="146">
        <f>datitrim!I63</f>
        <v>0</v>
      </c>
      <c r="K72" s="137">
        <f>datitrim!J63</f>
        <v>0</v>
      </c>
    </row>
    <row r="73" spans="1:11" ht="12.95" customHeight="1" x14ac:dyDescent="0.2">
      <c r="A73" s="124"/>
      <c r="B73" s="147" t="s">
        <v>29</v>
      </c>
      <c r="C73" s="148"/>
      <c r="D73" s="114"/>
      <c r="E73" s="114"/>
      <c r="F73" s="114"/>
      <c r="G73" s="114"/>
      <c r="H73" s="114"/>
      <c r="I73" s="114"/>
      <c r="J73" s="114"/>
      <c r="K73" s="128"/>
    </row>
    <row r="74" spans="1:11" s="76" customFormat="1" ht="12.95" customHeight="1" x14ac:dyDescent="0.2">
      <c r="A74" s="134"/>
      <c r="B74" s="149" t="s">
        <v>30</v>
      </c>
      <c r="C74" s="150"/>
      <c r="D74" s="151">
        <f>D24+D27+D38+D41+D62+D65</f>
        <v>4148984</v>
      </c>
      <c r="E74" s="151">
        <f>E24+E27+E38+E41+E62+E65+E68</f>
        <v>152656818</v>
      </c>
      <c r="F74" s="151">
        <f>F24+F27+F38+F41+F62+F65</f>
        <v>573379</v>
      </c>
      <c r="G74" s="151">
        <f>G24+G27+G38+G41+G62+G65+G68</f>
        <v>1279611</v>
      </c>
      <c r="H74" s="151">
        <f>H24+H27+H38+H41+H62+H65+H68</f>
        <v>1101282</v>
      </c>
      <c r="I74" s="151">
        <f>I24+I27+I38+I41+I62+I65+I68</f>
        <v>74598607</v>
      </c>
      <c r="J74" s="151">
        <f>J24+J27+J38+J41+J62+J65+J68</f>
        <v>2842568</v>
      </c>
      <c r="K74" s="151">
        <f>H74+I74+J74</f>
        <v>78542457</v>
      </c>
    </row>
    <row r="75" spans="1:11" ht="14.1" customHeight="1" x14ac:dyDescent="0.2">
      <c r="A75" s="101"/>
      <c r="B75" s="102"/>
      <c r="C75" s="103" t="str">
        <f>"Variazione %   "&amp;datitrim!$I$1&amp;" / "&amp;datitrim!$I$1-1</f>
        <v>Variazione %   2014 / 2013</v>
      </c>
      <c r="D75" s="104">
        <f>datitrim!K51</f>
        <v>4.6399999999999997</v>
      </c>
      <c r="E75" s="104">
        <f>datitrim!L51</f>
        <v>7.44</v>
      </c>
      <c r="F75" s="104">
        <f>datitrim!M51</f>
        <v>-14.41</v>
      </c>
      <c r="G75" s="104">
        <f>datitrim!N51</f>
        <v>-46.85</v>
      </c>
      <c r="H75" s="104">
        <f>datitrim!O51</f>
        <v>30.47</v>
      </c>
      <c r="I75" s="104">
        <f>datitrim!P51</f>
        <v>40.04</v>
      </c>
      <c r="J75" s="104">
        <f>datitrim!Q51</f>
        <v>14.62</v>
      </c>
      <c r="K75" s="138">
        <f>datitrim!R51</f>
        <v>38.79</v>
      </c>
    </row>
    <row r="76" spans="1:11" ht="14.1" customHeight="1" x14ac:dyDescent="0.2">
      <c r="A76" s="430" t="str">
        <f>"Variazione %   "&amp;datitrim!$I$1&amp;" / "&amp;datitrim!$I$1-1&amp;" su basi omogenee *"</f>
        <v>Variazione %   2014 / 2013 su basi omogenee *</v>
      </c>
      <c r="B76" s="431"/>
      <c r="C76" s="449"/>
      <c r="D76" s="104">
        <f>omogenei!K51</f>
        <v>4.6399999999999997</v>
      </c>
      <c r="E76" s="104">
        <f>omogenei!L51</f>
        <v>7.44</v>
      </c>
      <c r="F76" s="104">
        <f>omogenei!M51</f>
        <v>-14.41</v>
      </c>
      <c r="G76" s="104">
        <f>omogenei!N51</f>
        <v>-46.85</v>
      </c>
      <c r="H76" s="104">
        <f>omogenei!O51</f>
        <v>30.47</v>
      </c>
      <c r="I76" s="104">
        <f>omogenei!P51</f>
        <v>40.04</v>
      </c>
      <c r="J76" s="104">
        <f>omogenei!Q51</f>
        <v>14.62</v>
      </c>
      <c r="K76" s="105">
        <f>omogenei!R51</f>
        <v>38.79</v>
      </c>
    </row>
    <row r="77" spans="1:11" ht="12" customHeight="1" x14ac:dyDescent="0.2">
      <c r="A77" s="152"/>
      <c r="B77" s="452" t="s">
        <v>220</v>
      </c>
      <c r="C77" s="453"/>
      <c r="D77" s="88"/>
      <c r="E77" s="88"/>
      <c r="F77" s="88"/>
      <c r="G77" s="88"/>
      <c r="H77" s="88"/>
      <c r="I77" s="88"/>
      <c r="J77" s="88"/>
      <c r="K77" s="89"/>
    </row>
    <row r="78" spans="1:11" ht="12" customHeight="1" x14ac:dyDescent="0.2">
      <c r="A78" s="153"/>
      <c r="B78" s="454"/>
      <c r="C78" s="455"/>
      <c r="D78" s="154">
        <f>datitrim!C52</f>
        <v>1046245</v>
      </c>
      <c r="E78" s="154">
        <f>datitrim!D52</f>
        <v>31805538</v>
      </c>
      <c r="F78" s="154">
        <f>datitrim!E52</f>
        <v>18715</v>
      </c>
      <c r="G78" s="146">
        <f>datitrim!F52</f>
        <v>68809</v>
      </c>
      <c r="H78" s="154">
        <f>datitrim!G52</f>
        <v>59518</v>
      </c>
      <c r="I78" s="154">
        <f>datitrim!H52</f>
        <v>512510</v>
      </c>
      <c r="J78" s="155">
        <f>datitrim!I52</f>
        <v>0</v>
      </c>
      <c r="K78" s="137">
        <f>datitrim!J52</f>
        <v>572028</v>
      </c>
    </row>
    <row r="79" spans="1:11" ht="15.2" customHeight="1" x14ac:dyDescent="0.2">
      <c r="A79" s="156"/>
      <c r="B79" s="157" t="str">
        <f>"Numero nuove convenzioni emesse per polizze collettive "&amp;IF(datitrim!J1=0,"nell'anno ","a tutto il "&amp;TRIM(datitrim!J1)&amp;" trimestre ")&amp;datitrim!I1&amp;":   "&amp;datitrim!C53</f>
        <v>Numero nuove convenzioni emesse per polizze collettive nell'anno 2014:   5196</v>
      </c>
      <c r="C79" s="139"/>
      <c r="D79" s="158"/>
      <c r="E79" s="139"/>
      <c r="F79" s="139"/>
      <c r="G79" s="158"/>
      <c r="H79" s="158"/>
      <c r="I79" s="158"/>
      <c r="J79" s="158"/>
      <c r="K79" s="159"/>
    </row>
    <row r="80" spans="1:11" ht="6.95" customHeight="1" x14ac:dyDescent="0.2">
      <c r="A80" s="70"/>
      <c r="B80" s="87"/>
      <c r="D80" s="161"/>
      <c r="E80" s="70"/>
      <c r="F80" s="70"/>
      <c r="G80" s="161"/>
      <c r="H80" s="161"/>
      <c r="I80" s="161"/>
      <c r="J80" s="161"/>
      <c r="K80" s="162"/>
    </row>
    <row r="81" spans="1:11" ht="12.95" customHeight="1" x14ac:dyDescent="0.2">
      <c r="A81" s="450" t="s">
        <v>101</v>
      </c>
      <c r="B81" s="451"/>
      <c r="C81" s="451"/>
      <c r="D81" s="451"/>
      <c r="E81" s="451"/>
      <c r="F81" s="451"/>
      <c r="G81" s="451"/>
      <c r="H81" s="451"/>
      <c r="I81" s="451"/>
      <c r="J81" s="451"/>
      <c r="K81" s="451"/>
    </row>
    <row r="82" spans="1:11" ht="12.95" customHeight="1" x14ac:dyDescent="0.2">
      <c r="A82" s="451"/>
      <c r="B82" s="451"/>
      <c r="C82" s="451"/>
      <c r="D82" s="451"/>
      <c r="E82" s="451"/>
      <c r="F82" s="451"/>
      <c r="G82" s="451"/>
      <c r="H82" s="451"/>
      <c r="I82" s="451"/>
      <c r="J82" s="451"/>
      <c r="K82" s="451"/>
    </row>
  </sheetData>
  <mergeCells count="12">
    <mergeCell ref="A43:C43"/>
    <mergeCell ref="A7:C9"/>
    <mergeCell ref="B18:C18"/>
    <mergeCell ref="A26:C26"/>
    <mergeCell ref="B36:C36"/>
    <mergeCell ref="A40:C40"/>
    <mergeCell ref="A51:C53"/>
    <mergeCell ref="A64:C64"/>
    <mergeCell ref="A67:C67"/>
    <mergeCell ref="A76:C76"/>
    <mergeCell ref="A81:K82"/>
    <mergeCell ref="B77:C78"/>
  </mergeCells>
  <printOptions horizontalCentered="1"/>
  <pageMargins left="0.31496062992125984" right="0.11811023622047245" top="0.19685039370078741" bottom="0" header="0.19685039370078741" footer="0"/>
  <pageSetup paperSize="9" scale="99" orientation="landscape" horizontalDpi="4294967292" verticalDpi="300" r:id="rId1"/>
  <headerFooter alignWithMargins="0">
    <oddHeader>&amp;L&amp;"Arial,Normale"&amp;8IVASS - SERVIZIO STUDI E GESTIONE DATI
DIVISIONE STUDI E STATISTICHE</oddHeader>
    <oddFooter>&amp;C&amp;P</oddFooter>
  </headerFooter>
  <rowBreaks count="1" manualBreakCount="1">
    <brk id="4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FFC000"/>
    <pageSetUpPr fitToPage="1"/>
  </sheetPr>
  <dimension ref="A1:J57"/>
  <sheetViews>
    <sheetView showGridLines="0" zoomScaleNormal="100" workbookViewId="0">
      <selection activeCell="T6" sqref="T6"/>
    </sheetView>
  </sheetViews>
  <sheetFormatPr defaultColWidth="9" defaultRowHeight="12.75" x14ac:dyDescent="0.2"/>
  <cols>
    <col min="1" max="1" width="3.28515625" style="68"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8.85546875" style="1" customWidth="1"/>
    <col min="9" max="10" width="8.42578125" style="1" bestFit="1" customWidth="1"/>
    <col min="11" max="16384" width="9" style="1"/>
  </cols>
  <sheetData>
    <row r="1" spans="1:8" ht="12.95" customHeight="1" x14ac:dyDescent="0.2">
      <c r="A1" s="459"/>
      <c r="H1" s="3" t="s">
        <v>2</v>
      </c>
    </row>
    <row r="2" spans="1:8" ht="25.5" customHeight="1" x14ac:dyDescent="0.2">
      <c r="A2" s="460"/>
      <c r="H2" s="3"/>
    </row>
    <row r="3" spans="1:8" s="6" customFormat="1" ht="12.95" customHeight="1" x14ac:dyDescent="0.2">
      <c r="A3" s="460"/>
      <c r="B3" s="4" t="s">
        <v>3</v>
      </c>
      <c r="C3" s="4"/>
      <c r="D3" s="5"/>
      <c r="E3" s="4"/>
      <c r="F3" s="4"/>
      <c r="G3" s="4"/>
      <c r="H3" s="4"/>
    </row>
    <row r="4" spans="1:8" s="6" customFormat="1" ht="12.95" customHeight="1" x14ac:dyDescent="0.2">
      <c r="A4" s="460"/>
      <c r="B4" s="4" t="s">
        <v>4</v>
      </c>
      <c r="C4" s="4"/>
      <c r="D4" s="5"/>
      <c r="E4" s="4"/>
      <c r="F4" s="4"/>
      <c r="G4" s="4"/>
      <c r="H4" s="4"/>
    </row>
    <row r="5" spans="1:8" s="6" customFormat="1" ht="12.95" customHeight="1" x14ac:dyDescent="0.2">
      <c r="A5" s="460"/>
      <c r="B5" s="4"/>
      <c r="C5" s="4"/>
      <c r="D5" s="5"/>
      <c r="E5" s="4"/>
      <c r="F5" s="4"/>
      <c r="G5" s="4"/>
      <c r="H5" s="4"/>
    </row>
    <row r="6" spans="1:8" s="6" customFormat="1" ht="12.95" customHeight="1" x14ac:dyDescent="0.2">
      <c r="A6" s="460"/>
      <c r="B6" s="1"/>
      <c r="D6" s="7"/>
      <c r="H6" s="8" t="s">
        <v>5</v>
      </c>
    </row>
    <row r="7" spans="1:8" ht="12.95" customHeight="1" x14ac:dyDescent="0.2">
      <c r="A7" s="460"/>
      <c r="B7" s="9"/>
      <c r="C7" s="9"/>
      <c r="D7" s="10"/>
      <c r="E7" s="9"/>
      <c r="F7" s="9"/>
      <c r="G7" s="9"/>
      <c r="H7" s="9"/>
    </row>
    <row r="8" spans="1:8" s="6" customFormat="1" ht="12.95" customHeight="1" x14ac:dyDescent="0.2">
      <c r="A8" s="460"/>
      <c r="B8" s="9" t="str">
        <f>"Premi lordi contabilizzati "&amp;IF(datitrim!J1=0,"nell'anno ","a tutto il "&amp;TRIM(datitrim!J1)&amp;" trimestre ")&amp;datitrim!I1</f>
        <v>Premi lordi contabilizzati nell'anno 2014</v>
      </c>
      <c r="C8" s="9"/>
      <c r="D8" s="10"/>
      <c r="E8" s="9"/>
      <c r="F8" s="9"/>
      <c r="G8" s="9"/>
      <c r="H8" s="9"/>
    </row>
    <row r="9" spans="1:8" ht="9.9499999999999993" customHeight="1" x14ac:dyDescent="0.2">
      <c r="A9" s="460"/>
      <c r="C9" s="2"/>
      <c r="E9" s="2"/>
      <c r="F9" s="2"/>
      <c r="G9" s="2"/>
      <c r="H9" s="2"/>
    </row>
    <row r="10" spans="1:8" ht="12.95" customHeight="1" x14ac:dyDescent="0.2">
      <c r="A10" s="460"/>
      <c r="B10" s="461" t="s">
        <v>6</v>
      </c>
      <c r="C10" s="462"/>
      <c r="D10" s="463"/>
      <c r="E10" s="11"/>
      <c r="F10" s="11"/>
      <c r="G10" s="12"/>
      <c r="H10" s="11"/>
    </row>
    <row r="11" spans="1:8" ht="12.95" customHeight="1" x14ac:dyDescent="0.2">
      <c r="A11" s="460"/>
      <c r="B11" s="464"/>
      <c r="C11" s="465"/>
      <c r="D11" s="466"/>
      <c r="E11" s="13" t="str">
        <f>IF(datitrim!J1=0,"ANNO",TRIM(datitrim!J1)&amp;" trimestre")</f>
        <v>ANNO</v>
      </c>
      <c r="F11" s="13" t="s">
        <v>7</v>
      </c>
      <c r="G11" s="13" t="s">
        <v>7</v>
      </c>
      <c r="H11" s="13" t="s">
        <v>8</v>
      </c>
    </row>
    <row r="12" spans="1:8" ht="12.95" customHeight="1" x14ac:dyDescent="0.2">
      <c r="A12" s="460"/>
      <c r="B12" s="464"/>
      <c r="C12" s="465"/>
      <c r="D12" s="466"/>
      <c r="E12" s="14">
        <f>datitrim!I1</f>
        <v>2014</v>
      </c>
      <c r="F12" s="14" t="str">
        <f>datitrim!I1&amp; " / "&amp;datitrim!I1-1</f>
        <v>2014 / 2013</v>
      </c>
      <c r="G12" s="14" t="str">
        <f>datitrim!I1&amp; " / "&amp;datitrim!I1-1</f>
        <v>2014 / 2013</v>
      </c>
      <c r="H12" s="14" t="s">
        <v>9</v>
      </c>
    </row>
    <row r="13" spans="1:8" ht="24" x14ac:dyDescent="0.2">
      <c r="A13" s="460"/>
      <c r="B13" s="15"/>
      <c r="C13" s="16"/>
      <c r="D13" s="17"/>
      <c r="E13" s="18"/>
      <c r="F13" s="18"/>
      <c r="G13" s="18" t="s">
        <v>10</v>
      </c>
      <c r="H13" s="18"/>
    </row>
    <row r="14" spans="1:8" ht="9.9499999999999993" customHeight="1" x14ac:dyDescent="0.2">
      <c r="A14" s="460"/>
      <c r="B14" s="19"/>
      <c r="C14" s="20"/>
      <c r="D14" s="21"/>
      <c r="E14" s="22"/>
      <c r="F14" s="22"/>
      <c r="G14" s="22"/>
      <c r="H14" s="22"/>
    </row>
    <row r="15" spans="1:8" s="2" customFormat="1" ht="12.95" customHeight="1" x14ac:dyDescent="0.2">
      <c r="A15" s="460"/>
      <c r="B15" s="23"/>
      <c r="C15" s="2" t="s">
        <v>11</v>
      </c>
      <c r="D15" s="24"/>
      <c r="E15" s="25">
        <f>datitrim!$C1</f>
        <v>2973562</v>
      </c>
      <c r="F15" s="26">
        <f>datitrim!$K1</f>
        <v>0.54</v>
      </c>
      <c r="G15" s="26">
        <f>omogenei!$K1</f>
        <v>0.54</v>
      </c>
      <c r="H15" s="26">
        <f>datitrim!$L1</f>
        <v>9.07</v>
      </c>
    </row>
    <row r="16" spans="1:8" s="2" customFormat="1" ht="12.95" customHeight="1" x14ac:dyDescent="0.2">
      <c r="A16" s="460"/>
      <c r="B16" s="27"/>
      <c r="C16" s="7" t="s">
        <v>12</v>
      </c>
      <c r="D16" s="24"/>
      <c r="E16" s="25">
        <f>datitrim!$C2</f>
        <v>2056400</v>
      </c>
      <c r="F16" s="26">
        <f>datitrim!$K2</f>
        <v>-0.81</v>
      </c>
      <c r="G16" s="26">
        <f>omogenei!$K2</f>
        <v>-0.81</v>
      </c>
      <c r="H16" s="26">
        <f>datitrim!$L2</f>
        <v>6.27</v>
      </c>
    </row>
    <row r="17" spans="1:8" s="2" customFormat="1" ht="12.95" customHeight="1" x14ac:dyDescent="0.2">
      <c r="A17" s="460"/>
      <c r="B17" s="23"/>
      <c r="C17" s="2" t="s">
        <v>13</v>
      </c>
      <c r="D17" s="24"/>
      <c r="E17" s="25">
        <f>datitrim!$C3</f>
        <v>2386968</v>
      </c>
      <c r="F17" s="26">
        <f>datitrim!$K3</f>
        <v>-1.0900000000000001</v>
      </c>
      <c r="G17" s="26">
        <f>omogenei!$K3</f>
        <v>-1.0900000000000001</v>
      </c>
      <c r="H17" s="26">
        <f>datitrim!$L3</f>
        <v>7.28</v>
      </c>
    </row>
    <row r="18" spans="1:8" s="2" customFormat="1" ht="12.95" customHeight="1" x14ac:dyDescent="0.2">
      <c r="A18" s="460"/>
      <c r="B18" s="23"/>
      <c r="C18" s="2" t="s">
        <v>14</v>
      </c>
      <c r="D18" s="24"/>
      <c r="E18" s="25">
        <f>datitrim!$C4</f>
        <v>4063</v>
      </c>
      <c r="F18" s="26">
        <f>datitrim!$K4</f>
        <v>6.56</v>
      </c>
      <c r="G18" s="26">
        <f>omogenei!$K4</f>
        <v>6.56</v>
      </c>
      <c r="H18" s="26">
        <f>datitrim!$L4</f>
        <v>0.01</v>
      </c>
    </row>
    <row r="19" spans="1:8" s="2" customFormat="1" ht="12.95" customHeight="1" x14ac:dyDescent="0.2">
      <c r="A19" s="460"/>
      <c r="B19" s="23"/>
      <c r="C19" s="2" t="s">
        <v>15</v>
      </c>
      <c r="D19" s="24"/>
      <c r="E19" s="25">
        <f>datitrim!$C5</f>
        <v>17930</v>
      </c>
      <c r="F19" s="26">
        <f>datitrim!$K5</f>
        <v>-19.86</v>
      </c>
      <c r="G19" s="26">
        <f>omogenei!$K5</f>
        <v>-19.86</v>
      </c>
      <c r="H19" s="26">
        <f>datitrim!$L5</f>
        <v>0.05</v>
      </c>
    </row>
    <row r="20" spans="1:8" s="2" customFormat="1" ht="12.95" customHeight="1" x14ac:dyDescent="0.2">
      <c r="A20" s="460"/>
      <c r="B20" s="23"/>
      <c r="C20" s="2" t="s">
        <v>16</v>
      </c>
      <c r="D20" s="24"/>
      <c r="E20" s="25">
        <f>datitrim!$C6</f>
        <v>239441</v>
      </c>
      <c r="F20" s="26">
        <f>datitrim!$K6</f>
        <v>-1.91</v>
      </c>
      <c r="G20" s="26">
        <f>omogenei!$K6</f>
        <v>-1.91</v>
      </c>
      <c r="H20" s="26">
        <f>datitrim!$L6</f>
        <v>0.73</v>
      </c>
    </row>
    <row r="21" spans="1:8" s="2" customFormat="1" ht="12.95" customHeight="1" x14ac:dyDescent="0.2">
      <c r="A21" s="460"/>
      <c r="B21" s="27"/>
      <c r="C21" s="28" t="s">
        <v>17</v>
      </c>
      <c r="D21" s="24"/>
      <c r="E21" s="25">
        <f>datitrim!$C7</f>
        <v>171329</v>
      </c>
      <c r="F21" s="26">
        <f>datitrim!$K7</f>
        <v>-8.39</v>
      </c>
      <c r="G21" s="26">
        <f>omogenei!$K7</f>
        <v>-8.39</v>
      </c>
      <c r="H21" s="26">
        <f>datitrim!$L7</f>
        <v>0.52</v>
      </c>
    </row>
    <row r="22" spans="1:8" s="2" customFormat="1" ht="12.95" customHeight="1" x14ac:dyDescent="0.2">
      <c r="A22" s="460"/>
      <c r="B22" s="23"/>
      <c r="C22" s="2" t="s">
        <v>18</v>
      </c>
      <c r="D22" s="24"/>
      <c r="E22" s="25">
        <f>datitrim!$C8</f>
        <v>2295201</v>
      </c>
      <c r="F22" s="26">
        <f>datitrim!$K8</f>
        <v>0.51</v>
      </c>
      <c r="G22" s="26">
        <f>omogenei!$K8</f>
        <v>0.51</v>
      </c>
      <c r="H22" s="26">
        <f>datitrim!$L8</f>
        <v>7</v>
      </c>
    </row>
    <row r="23" spans="1:8" s="2" customFormat="1" ht="12.95" customHeight="1" x14ac:dyDescent="0.2">
      <c r="A23" s="460"/>
      <c r="B23" s="27"/>
      <c r="C23" s="7" t="s">
        <v>19</v>
      </c>
      <c r="D23" s="29"/>
      <c r="E23" s="25">
        <f>datitrim!$C9</f>
        <v>2777118</v>
      </c>
      <c r="F23" s="26">
        <f>datitrim!$K9</f>
        <v>4.2699999999999996</v>
      </c>
      <c r="G23" s="26">
        <f>omogenei!$K9</f>
        <v>4.2699999999999996</v>
      </c>
      <c r="H23" s="26">
        <f>datitrim!$L9</f>
        <v>8.4700000000000006</v>
      </c>
    </row>
    <row r="24" spans="1:8" s="2" customFormat="1" ht="12.95" customHeight="1" x14ac:dyDescent="0.2">
      <c r="A24" s="460"/>
      <c r="B24" s="23"/>
      <c r="C24" s="2" t="s">
        <v>20</v>
      </c>
      <c r="D24" s="24"/>
      <c r="E24" s="25">
        <f>datitrim!$C10</f>
        <v>15179669</v>
      </c>
      <c r="F24" s="26">
        <f>datitrim!$K10</f>
        <v>-6.47</v>
      </c>
      <c r="G24" s="26">
        <f>omogenei!$K10</f>
        <v>-6.47</v>
      </c>
      <c r="H24" s="26">
        <f>datitrim!$L10</f>
        <v>46.28</v>
      </c>
    </row>
    <row r="25" spans="1:8" s="2" customFormat="1" ht="12.95" customHeight="1" x14ac:dyDescent="0.2">
      <c r="A25" s="460"/>
      <c r="B25" s="23"/>
      <c r="C25" s="2" t="s">
        <v>21</v>
      </c>
      <c r="D25" s="24"/>
      <c r="E25" s="25">
        <f>datitrim!$C11</f>
        <v>14355</v>
      </c>
      <c r="F25" s="26">
        <f>datitrim!$K11</f>
        <v>4.8</v>
      </c>
      <c r="G25" s="26">
        <f>omogenei!$K11</f>
        <v>4.8</v>
      </c>
      <c r="H25" s="26">
        <f>datitrim!$L11</f>
        <v>0.04</v>
      </c>
    </row>
    <row r="26" spans="1:8" s="2" customFormat="1" ht="12.95" customHeight="1" x14ac:dyDescent="0.2">
      <c r="A26" s="460"/>
      <c r="B26" s="23"/>
      <c r="C26" s="2" t="s">
        <v>22</v>
      </c>
      <c r="D26" s="24"/>
      <c r="E26" s="25">
        <f>datitrim!$C12</f>
        <v>31566</v>
      </c>
      <c r="F26" s="26">
        <f>datitrim!$K12</f>
        <v>-2.67</v>
      </c>
      <c r="G26" s="26">
        <f>omogenei!$K12</f>
        <v>-2.67</v>
      </c>
      <c r="H26" s="26">
        <f>datitrim!$L12</f>
        <v>0.1</v>
      </c>
    </row>
    <row r="27" spans="1:8" s="2" customFormat="1" ht="12.95" customHeight="1" x14ac:dyDescent="0.2">
      <c r="A27" s="460"/>
      <c r="B27" s="27"/>
      <c r="C27" s="2" t="s">
        <v>23</v>
      </c>
      <c r="D27" s="24"/>
      <c r="E27" s="25">
        <f>datitrim!$C13</f>
        <v>2830886</v>
      </c>
      <c r="F27" s="26">
        <f>datitrim!$K13</f>
        <v>-0.6</v>
      </c>
      <c r="G27" s="26">
        <f>omogenei!$K13</f>
        <v>-0.6</v>
      </c>
      <c r="H27" s="26">
        <f>datitrim!$L13</f>
        <v>8.6300000000000008</v>
      </c>
    </row>
    <row r="28" spans="1:8" s="2" customFormat="1" ht="12.95" customHeight="1" x14ac:dyDescent="0.2">
      <c r="A28" s="460"/>
      <c r="B28" s="27"/>
      <c r="C28" s="2" t="s">
        <v>24</v>
      </c>
      <c r="D28" s="24"/>
      <c r="E28" s="25">
        <f>datitrim!$C14</f>
        <v>70391</v>
      </c>
      <c r="F28" s="26">
        <f>datitrim!$K14</f>
        <v>-17.649999999999999</v>
      </c>
      <c r="G28" s="26">
        <f>omogenei!$K14</f>
        <v>-17.649999999999999</v>
      </c>
      <c r="H28" s="26">
        <f>datitrim!$L14</f>
        <v>0.21</v>
      </c>
    </row>
    <row r="29" spans="1:8" s="2" customFormat="1" ht="12.95" customHeight="1" x14ac:dyDescent="0.2">
      <c r="A29" s="460"/>
      <c r="B29" s="27"/>
      <c r="C29" s="2" t="s">
        <v>25</v>
      </c>
      <c r="D29" s="24"/>
      <c r="E29" s="25">
        <f>datitrim!$C15</f>
        <v>383906</v>
      </c>
      <c r="F29" s="26">
        <f>datitrim!$K15</f>
        <v>1.22</v>
      </c>
      <c r="G29" s="26">
        <f>omogenei!$K15</f>
        <v>1.22</v>
      </c>
      <c r="H29" s="26">
        <f>datitrim!$L15</f>
        <v>1.17</v>
      </c>
    </row>
    <row r="30" spans="1:8" s="2" customFormat="1" ht="12.95" customHeight="1" x14ac:dyDescent="0.2">
      <c r="A30" s="460"/>
      <c r="B30" s="27"/>
      <c r="C30" s="2" t="s">
        <v>26</v>
      </c>
      <c r="D30" s="24"/>
      <c r="E30" s="25">
        <f>datitrim!$C16</f>
        <v>512741</v>
      </c>
      <c r="F30" s="26">
        <f>datitrim!$K16</f>
        <v>12.26</v>
      </c>
      <c r="G30" s="26">
        <f>omogenei!$K16</f>
        <v>12.26</v>
      </c>
      <c r="H30" s="26">
        <f>datitrim!$L16</f>
        <v>1.56</v>
      </c>
    </row>
    <row r="31" spans="1:8" s="2" customFormat="1" ht="12.95" customHeight="1" x14ac:dyDescent="0.2">
      <c r="A31" s="460"/>
      <c r="B31" s="27"/>
      <c r="C31" s="2" t="s">
        <v>27</v>
      </c>
      <c r="D31" s="24"/>
      <c r="E31" s="25">
        <f>datitrim!$C17</f>
        <v>307322</v>
      </c>
      <c r="F31" s="26">
        <f>datitrim!$K17</f>
        <v>5.62</v>
      </c>
      <c r="G31" s="26">
        <f>omogenei!$K17</f>
        <v>5.62</v>
      </c>
      <c r="H31" s="26">
        <f>datitrim!$L17</f>
        <v>0.94</v>
      </c>
    </row>
    <row r="32" spans="1:8" s="2" customFormat="1" ht="12.95" customHeight="1" x14ac:dyDescent="0.2">
      <c r="A32" s="460"/>
      <c r="B32" s="27"/>
      <c r="C32" s="2" t="s">
        <v>28</v>
      </c>
      <c r="D32" s="24"/>
      <c r="E32" s="25">
        <f>datitrim!$C18</f>
        <v>547492</v>
      </c>
      <c r="F32" s="26">
        <f>datitrim!$K18</f>
        <v>8.39</v>
      </c>
      <c r="G32" s="26">
        <f>omogenei!$K18</f>
        <v>8.39</v>
      </c>
      <c r="H32" s="26">
        <f>datitrim!$L18</f>
        <v>1.67</v>
      </c>
    </row>
    <row r="33" spans="1:10" ht="9.9499999999999993" customHeight="1" x14ac:dyDescent="0.2">
      <c r="A33" s="460"/>
      <c r="B33" s="30"/>
      <c r="C33" s="31"/>
      <c r="D33" s="32"/>
      <c r="E33" s="33"/>
      <c r="F33" s="34"/>
      <c r="G33" s="34"/>
      <c r="H33" s="34"/>
    </row>
    <row r="34" spans="1:10" s="40" customFormat="1" ht="15.2" customHeight="1" x14ac:dyDescent="0.2">
      <c r="A34" s="460"/>
      <c r="B34" s="35"/>
      <c r="C34" s="36" t="s">
        <v>29</v>
      </c>
      <c r="D34" s="37"/>
      <c r="E34" s="38"/>
      <c r="F34" s="39"/>
      <c r="G34" s="39"/>
      <c r="H34" s="39"/>
    </row>
    <row r="35" spans="1:10" s="40" customFormat="1" ht="15.2" customHeight="1" x14ac:dyDescent="0.2">
      <c r="A35" s="460"/>
      <c r="B35" s="41"/>
      <c r="C35" s="42" t="s">
        <v>30</v>
      </c>
      <c r="D35" s="43"/>
      <c r="E35" s="44">
        <f>SUM(E15:E32)</f>
        <v>32800340</v>
      </c>
      <c r="F35" s="45">
        <f>datitrim!$K19</f>
        <v>-2.64</v>
      </c>
      <c r="G35" s="45">
        <f>omogenei!$K19</f>
        <v>-2.64</v>
      </c>
      <c r="H35" s="45">
        <f>datitrim!$L19</f>
        <v>100</v>
      </c>
      <c r="I35" s="46"/>
      <c r="J35" s="46"/>
    </row>
    <row r="36" spans="1:10" ht="9" customHeight="1" x14ac:dyDescent="0.2">
      <c r="A36" s="460"/>
      <c r="B36" s="47"/>
      <c r="C36" s="2"/>
      <c r="E36" s="48"/>
      <c r="F36" s="49"/>
      <c r="G36" s="49"/>
      <c r="H36" s="48"/>
      <c r="I36" s="2"/>
    </row>
    <row r="37" spans="1:10" ht="7.5" customHeight="1" x14ac:dyDescent="0.2">
      <c r="A37" s="460"/>
    </row>
    <row r="38" spans="1:10" s="52" customFormat="1" ht="12.95" customHeight="1" x14ac:dyDescent="0.2">
      <c r="A38" s="460"/>
      <c r="B38" s="6" t="s">
        <v>31</v>
      </c>
      <c r="C38" s="50"/>
      <c r="D38" s="50"/>
      <c r="E38" s="50"/>
      <c r="F38" s="50"/>
      <c r="G38" s="50"/>
      <c r="H38" s="50"/>
      <c r="I38" s="51"/>
    </row>
    <row r="39" spans="1:10" ht="12" customHeight="1" x14ac:dyDescent="0.2">
      <c r="A39" s="460"/>
    </row>
    <row r="40" spans="1:10" ht="12" customHeight="1" x14ac:dyDescent="0.2">
      <c r="A40" s="460"/>
    </row>
    <row r="41" spans="1:10" s="6" customFormat="1" ht="12" customHeight="1" x14ac:dyDescent="0.2">
      <c r="A41" s="460"/>
    </row>
    <row r="42" spans="1:10" ht="24.95" customHeight="1" x14ac:dyDescent="0.2">
      <c r="A42" s="460"/>
      <c r="B42" s="467" t="str">
        <f>"Ripartizione per canale distributivo dei premi lordi 
contabilizzati "&amp;IF(datitrim!J1=0,"nell'anno ","a tutto il "&amp;TRIM(datitrim!J1)&amp;" trimestre ")&amp;datitrim!I1</f>
        <v>Ripartizione per canale distributivo dei premi lordi 
contabilizzati nell'anno 2014</v>
      </c>
      <c r="C42" s="467"/>
      <c r="D42" s="467"/>
      <c r="E42" s="467"/>
      <c r="F42" s="467"/>
      <c r="G42" s="53"/>
    </row>
    <row r="43" spans="1:10" ht="9.9499999999999993" customHeight="1" x14ac:dyDescent="0.2">
      <c r="A43" s="460"/>
    </row>
    <row r="44" spans="1:10" ht="12.95" customHeight="1" x14ac:dyDescent="0.2">
      <c r="A44" s="460"/>
      <c r="B44" s="54"/>
      <c r="C44" s="55"/>
      <c r="D44" s="56"/>
      <c r="E44" s="57" t="s">
        <v>32</v>
      </c>
      <c r="F44" s="57" t="s">
        <v>33</v>
      </c>
      <c r="G44" s="10"/>
    </row>
    <row r="45" spans="1:10" ht="12.95" customHeight="1" x14ac:dyDescent="0.2">
      <c r="A45" s="460"/>
      <c r="B45" s="58"/>
      <c r="C45" s="47"/>
      <c r="D45" s="59"/>
      <c r="E45" s="60"/>
      <c r="F45" s="60" t="s">
        <v>34</v>
      </c>
      <c r="G45" s="47"/>
    </row>
    <row r="46" spans="1:10" ht="12.95" customHeight="1" x14ac:dyDescent="0.2">
      <c r="A46" s="460"/>
      <c r="B46" s="61"/>
      <c r="C46" s="31"/>
      <c r="D46" s="32"/>
      <c r="E46" s="62" t="s">
        <v>9</v>
      </c>
      <c r="F46" s="62" t="s">
        <v>9</v>
      </c>
      <c r="G46" s="47"/>
    </row>
    <row r="47" spans="1:10" s="2" customFormat="1" ht="9.9499999999999993" customHeight="1" x14ac:dyDescent="0.2">
      <c r="A47" s="460"/>
      <c r="B47" s="19"/>
      <c r="C47" s="20"/>
      <c r="D47" s="21"/>
      <c r="E47" s="22"/>
      <c r="F47" s="22"/>
    </row>
    <row r="48" spans="1:10" s="2" customFormat="1" ht="12.95" customHeight="1" x14ac:dyDescent="0.2">
      <c r="A48" s="460"/>
      <c r="B48" s="23"/>
      <c r="C48" s="2" t="s">
        <v>35</v>
      </c>
      <c r="D48" s="24"/>
      <c r="E48" s="63">
        <f>datitrim!$K131</f>
        <v>79.48</v>
      </c>
      <c r="F48" s="63">
        <f>datitrim!$L131</f>
        <v>86.54</v>
      </c>
      <c r="G48" s="64"/>
    </row>
    <row r="49" spans="1:8" s="2" customFormat="1" ht="12.95" customHeight="1" x14ac:dyDescent="0.2">
      <c r="A49" s="460"/>
      <c r="B49" s="27"/>
      <c r="C49" s="7" t="s">
        <v>36</v>
      </c>
      <c r="D49" s="24"/>
      <c r="E49" s="63">
        <f>datitrim!$K132</f>
        <v>2.2200000000000002</v>
      </c>
      <c r="F49" s="63">
        <f>datitrim!$L132</f>
        <v>0.43</v>
      </c>
      <c r="G49" s="64"/>
    </row>
    <row r="50" spans="1:8" s="2" customFormat="1" ht="12.95" customHeight="1" x14ac:dyDescent="0.2">
      <c r="A50" s="460"/>
      <c r="B50" s="23"/>
      <c r="C50" s="2" t="s">
        <v>37</v>
      </c>
      <c r="D50" s="24"/>
      <c r="E50" s="63">
        <f>datitrim!$K133</f>
        <v>5.69</v>
      </c>
      <c r="F50" s="63">
        <f>datitrim!$L133</f>
        <v>8.27</v>
      </c>
      <c r="G50" s="64"/>
    </row>
    <row r="51" spans="1:8" s="2" customFormat="1" ht="12.95" customHeight="1" x14ac:dyDescent="0.2">
      <c r="A51" s="460"/>
      <c r="B51" s="23"/>
      <c r="C51" s="2" t="s">
        <v>38</v>
      </c>
      <c r="D51" s="24"/>
      <c r="E51" s="63">
        <f>datitrim!$K134</f>
        <v>3.89</v>
      </c>
      <c r="F51" s="63">
        <f>datitrim!$L134</f>
        <v>1.96</v>
      </c>
      <c r="G51" s="64"/>
    </row>
    <row r="52" spans="1:8" s="2" customFormat="1" ht="12.95" customHeight="1" x14ac:dyDescent="0.2">
      <c r="A52" s="460"/>
      <c r="B52" s="23"/>
      <c r="C52" s="2" t="s">
        <v>39</v>
      </c>
      <c r="D52" s="24"/>
      <c r="E52" s="63">
        <f>datitrim!$K135</f>
        <v>0.19</v>
      </c>
      <c r="F52" s="63">
        <f>datitrim!$L135</f>
        <v>0</v>
      </c>
      <c r="G52" s="64"/>
    </row>
    <row r="53" spans="1:8" ht="12.95" customHeight="1" x14ac:dyDescent="0.2">
      <c r="A53" s="460"/>
      <c r="B53" s="23"/>
      <c r="C53" s="2" t="s">
        <v>40</v>
      </c>
      <c r="D53" s="24"/>
      <c r="E53" s="63">
        <f>datitrim!$K136</f>
        <v>8.5299999999999994</v>
      </c>
      <c r="F53" s="63">
        <f>datitrim!$L136</f>
        <v>2.8</v>
      </c>
      <c r="G53" s="64"/>
    </row>
    <row r="54" spans="1:8" ht="12.95" customHeight="1" x14ac:dyDescent="0.2">
      <c r="A54" s="460"/>
      <c r="B54" s="58"/>
      <c r="C54" s="2" t="s">
        <v>41</v>
      </c>
      <c r="D54" s="24"/>
      <c r="E54" s="63">
        <f>SUM(E48:E53)</f>
        <v>100</v>
      </c>
      <c r="F54" s="63">
        <f>SUM(F48:F53)</f>
        <v>100</v>
      </c>
      <c r="G54" s="64"/>
    </row>
    <row r="55" spans="1:8" ht="9.9499999999999993" customHeight="1" x14ac:dyDescent="0.2">
      <c r="A55" s="460"/>
      <c r="B55" s="61"/>
      <c r="C55" s="31"/>
      <c r="D55" s="32"/>
      <c r="E55" s="34"/>
      <c r="F55" s="34"/>
      <c r="G55" s="65"/>
    </row>
    <row r="56" spans="1:8" ht="12.95" customHeight="1" x14ac:dyDescent="0.2">
      <c r="A56" s="460"/>
      <c r="H56" s="66"/>
    </row>
    <row r="57" spans="1:8" ht="12.95" customHeight="1" x14ac:dyDescent="0.2">
      <c r="A57" s="460"/>
      <c r="B57" s="1" t="s">
        <v>42</v>
      </c>
      <c r="C57" s="66"/>
      <c r="D57" s="67"/>
      <c r="E57" s="66"/>
      <c r="F57" s="66"/>
      <c r="G57" s="66"/>
    </row>
  </sheetData>
  <mergeCells count="3">
    <mergeCell ref="A1:A57"/>
    <mergeCell ref="B10:D12"/>
    <mergeCell ref="B42:F42"/>
  </mergeCells>
  <printOptions horizontalCentered="1"/>
  <pageMargins left="0.31496062992125984" right="0.11811023622047245" top="0.19685039370078741" bottom="0" header="0.19685039370078741" footer="0"/>
  <pageSetup paperSize="9" orientation="portrait" r:id="rId1"/>
  <headerFooter alignWithMargins="0">
    <oddHeader>&amp;L&amp;"Arial,Normale"&amp;8IVASS - SERVIZIO STUDI E GESTIONE DATI
DIVISIONE STUDI E STATISTICHE</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2"/>
  <sheetViews>
    <sheetView showGridLines="0" zoomScaleNormal="100" zoomScaleSheetLayoutView="100" workbookViewId="0">
      <selection activeCell="T6" sqref="T6"/>
    </sheetView>
  </sheetViews>
  <sheetFormatPr defaultRowHeight="11.25" x14ac:dyDescent="0.2"/>
  <cols>
    <col min="1" max="1" width="12.42578125" style="238" customWidth="1"/>
    <col min="2" max="2" width="13.42578125" style="238" customWidth="1"/>
    <col min="3" max="3" width="8.5703125" style="238" customWidth="1"/>
    <col min="4" max="4" width="8.140625" style="238" customWidth="1"/>
    <col min="5" max="5" width="8.28515625" style="238" customWidth="1"/>
    <col min="6" max="6" width="8.85546875" style="238" customWidth="1"/>
    <col min="7" max="7" width="8.140625" style="238" customWidth="1"/>
    <col min="8" max="8" width="8.28515625" style="238" customWidth="1"/>
    <col min="9" max="9" width="9.140625" style="238" customWidth="1"/>
    <col min="10" max="11" width="8.140625" style="238" customWidth="1"/>
    <col min="12" max="12" width="8.85546875" style="238" customWidth="1"/>
    <col min="13" max="14" width="8.28515625" style="238" customWidth="1"/>
    <col min="15" max="15" width="10.28515625" style="238" customWidth="1"/>
    <col min="16" max="17" width="8.28515625" style="238" customWidth="1"/>
    <col min="18" max="16384" width="9.140625" style="238"/>
  </cols>
  <sheetData>
    <row r="1" spans="1:19" s="236" customFormat="1" ht="36" customHeight="1" x14ac:dyDescent="0.25">
      <c r="P1" s="468" t="s">
        <v>196</v>
      </c>
      <c r="Q1" s="468"/>
    </row>
    <row r="2" spans="1:19" ht="25.5" customHeight="1" x14ac:dyDescent="0.2">
      <c r="A2" s="237"/>
      <c r="B2" s="237"/>
      <c r="C2" s="469" t="s">
        <v>221</v>
      </c>
      <c r="D2" s="469"/>
      <c r="E2" s="469"/>
      <c r="F2" s="469"/>
      <c r="G2" s="469"/>
      <c r="H2" s="469"/>
      <c r="I2" s="469"/>
      <c r="J2" s="469"/>
      <c r="K2" s="469"/>
      <c r="L2" s="469"/>
      <c r="M2" s="469"/>
      <c r="N2" s="469"/>
      <c r="O2" s="469"/>
      <c r="P2" s="469"/>
      <c r="Q2" s="469"/>
      <c r="R2" s="237"/>
      <c r="S2" s="237"/>
    </row>
    <row r="3" spans="1:19" ht="11.25" customHeight="1" x14ac:dyDescent="0.2">
      <c r="A3" s="237"/>
      <c r="B3" s="237"/>
      <c r="C3" s="469"/>
      <c r="D3" s="469"/>
      <c r="E3" s="469"/>
      <c r="F3" s="469"/>
      <c r="G3" s="469"/>
      <c r="H3" s="469"/>
      <c r="I3" s="469"/>
      <c r="J3" s="469"/>
      <c r="K3" s="469"/>
      <c r="L3" s="469"/>
      <c r="M3" s="469"/>
      <c r="N3" s="469"/>
      <c r="O3" s="469"/>
      <c r="P3" s="469"/>
      <c r="Q3" s="469"/>
      <c r="R3" s="237"/>
      <c r="S3" s="237"/>
    </row>
    <row r="4" spans="1:19" ht="11.25" customHeight="1" x14ac:dyDescent="0.2">
      <c r="A4" s="237"/>
      <c r="B4" s="237"/>
      <c r="C4" s="469"/>
      <c r="D4" s="469"/>
      <c r="E4" s="469"/>
      <c r="F4" s="469"/>
      <c r="G4" s="469"/>
      <c r="H4" s="469"/>
      <c r="I4" s="469"/>
      <c r="J4" s="469"/>
      <c r="K4" s="469"/>
      <c r="L4" s="469"/>
      <c r="M4" s="469"/>
      <c r="N4" s="469"/>
      <c r="O4" s="469"/>
      <c r="P4" s="469"/>
      <c r="Q4" s="469"/>
      <c r="R4" s="237"/>
      <c r="S4" s="237"/>
    </row>
    <row r="5" spans="1:19" ht="24" customHeight="1" x14ac:dyDescent="0.2">
      <c r="L5" s="239"/>
      <c r="M5" s="240"/>
      <c r="O5" s="470" t="s">
        <v>140</v>
      </c>
      <c r="P5" s="470"/>
      <c r="Q5" s="470"/>
    </row>
    <row r="6" spans="1:19" s="246" customFormat="1" ht="56.25" x14ac:dyDescent="0.2">
      <c r="A6" s="241"/>
      <c r="B6" s="242"/>
      <c r="C6" s="243" t="s">
        <v>141</v>
      </c>
      <c r="D6" s="244" t="s">
        <v>142</v>
      </c>
      <c r="E6" s="245" t="s">
        <v>143</v>
      </c>
      <c r="F6" s="243" t="s">
        <v>144</v>
      </c>
      <c r="G6" s="244" t="s">
        <v>142</v>
      </c>
      <c r="H6" s="245" t="s">
        <v>143</v>
      </c>
      <c r="I6" s="243" t="s">
        <v>145</v>
      </c>
      <c r="J6" s="244" t="s">
        <v>142</v>
      </c>
      <c r="K6" s="245" t="s">
        <v>143</v>
      </c>
      <c r="L6" s="243" t="s">
        <v>146</v>
      </c>
      <c r="M6" s="244" t="s">
        <v>142</v>
      </c>
      <c r="N6" s="245" t="s">
        <v>143</v>
      </c>
      <c r="O6" s="243" t="s">
        <v>147</v>
      </c>
      <c r="P6" s="244" t="s">
        <v>142</v>
      </c>
      <c r="Q6" s="245" t="s">
        <v>143</v>
      </c>
    </row>
    <row r="7" spans="1:19" ht="22.5" customHeight="1" x14ac:dyDescent="0.2">
      <c r="A7" s="471" t="s">
        <v>148</v>
      </c>
      <c r="B7" s="247" t="s">
        <v>149</v>
      </c>
      <c r="C7" s="248">
        <v>7653</v>
      </c>
      <c r="D7" s="249">
        <f t="shared" ref="D7:D18" si="0">C7/$C$19</f>
        <v>0.15137070295502195</v>
      </c>
      <c r="E7" s="250">
        <v>-0.11679169070975193</v>
      </c>
      <c r="F7" s="251">
        <v>17636</v>
      </c>
      <c r="G7" s="249">
        <f>F7/$F$19</f>
        <v>0.21749747182004292</v>
      </c>
      <c r="H7" s="252">
        <v>-0.12615201664849862</v>
      </c>
      <c r="I7" s="248">
        <v>137177</v>
      </c>
      <c r="J7" s="249">
        <f t="shared" ref="J7:J18" si="1">I7/$I$19</f>
        <v>0.21371994254145024</v>
      </c>
      <c r="K7" s="252">
        <v>5.6117578221236863E-2</v>
      </c>
      <c r="L7" s="248">
        <v>104571</v>
      </c>
      <c r="M7" s="249">
        <f t="shared" ref="M7:M18" si="2">L7/$L$19</f>
        <v>0.14417282374465235</v>
      </c>
      <c r="N7" s="252">
        <v>6.0310475244111483E-2</v>
      </c>
      <c r="O7" s="253">
        <v>1145781</v>
      </c>
      <c r="P7" s="254">
        <f>O7/$O$19</f>
        <v>0.13885435381301373</v>
      </c>
      <c r="Q7" s="255">
        <v>0.20236047696451931</v>
      </c>
    </row>
    <row r="8" spans="1:19" ht="33.75" x14ac:dyDescent="0.2">
      <c r="A8" s="472"/>
      <c r="B8" s="256" t="s">
        <v>150</v>
      </c>
      <c r="C8" s="257">
        <v>4522</v>
      </c>
      <c r="D8" s="258">
        <f t="shared" si="0"/>
        <v>8.9441829186281102E-2</v>
      </c>
      <c r="E8" s="259">
        <v>0.29867892016082709</v>
      </c>
      <c r="F8" s="260">
        <v>12451</v>
      </c>
      <c r="G8" s="258">
        <f>F8/$F$19</f>
        <v>0.15355301778358779</v>
      </c>
      <c r="H8" s="261">
        <v>0.4974143114852676</v>
      </c>
      <c r="I8" s="262">
        <v>77073</v>
      </c>
      <c r="J8" s="258">
        <f t="shared" si="1"/>
        <v>0.12007870948845065</v>
      </c>
      <c r="K8" s="261">
        <v>3.4370972151700485E-3</v>
      </c>
      <c r="L8" s="262">
        <v>67853</v>
      </c>
      <c r="M8" s="258">
        <f t="shared" si="2"/>
        <v>9.3549441140908046E-2</v>
      </c>
      <c r="N8" s="261">
        <v>4.3555159102443897E-2</v>
      </c>
      <c r="O8" s="263">
        <v>708062</v>
      </c>
      <c r="P8" s="264">
        <f>O8/$O$19</f>
        <v>8.5808275289562419E-2</v>
      </c>
      <c r="Q8" s="265">
        <v>0.18855794216191168</v>
      </c>
    </row>
    <row r="9" spans="1:19" ht="22.5" x14ac:dyDescent="0.2">
      <c r="A9" s="472"/>
      <c r="B9" s="256" t="s">
        <v>151</v>
      </c>
      <c r="C9" s="257">
        <v>15183</v>
      </c>
      <c r="D9" s="258">
        <f t="shared" si="0"/>
        <v>0.30030855650935562</v>
      </c>
      <c r="E9" s="259">
        <v>38.8503937007874</v>
      </c>
      <c r="F9" s="260">
        <v>3036</v>
      </c>
      <c r="G9" s="258">
        <f t="shared" ref="G9:G18" si="3">F9/$F$19</f>
        <v>3.7441728535135534E-2</v>
      </c>
      <c r="H9" s="261">
        <v>2.6979293544457978</v>
      </c>
      <c r="I9" s="262">
        <v>11846</v>
      </c>
      <c r="J9" s="258">
        <f t="shared" si="1"/>
        <v>1.8455910534171321E-2</v>
      </c>
      <c r="K9" s="261">
        <v>1.049219483067465E-2</v>
      </c>
      <c r="L9" s="262">
        <v>38151</v>
      </c>
      <c r="M9" s="258">
        <f t="shared" si="2"/>
        <v>5.259907047539214E-2</v>
      </c>
      <c r="N9" s="261">
        <v>5.2481166066164429</v>
      </c>
      <c r="O9" s="263">
        <v>373952</v>
      </c>
      <c r="P9" s="264">
        <f>O9/$O$19</f>
        <v>4.5318314160458333E-2</v>
      </c>
      <c r="Q9" s="265">
        <v>4.545205154440441</v>
      </c>
    </row>
    <row r="10" spans="1:19" ht="22.5" x14ac:dyDescent="0.2">
      <c r="A10" s="472"/>
      <c r="B10" s="256" t="s">
        <v>152</v>
      </c>
      <c r="C10" s="266">
        <v>74</v>
      </c>
      <c r="D10" s="258">
        <f t="shared" si="0"/>
        <v>1.463665493097037E-3</v>
      </c>
      <c r="E10" s="259">
        <v>-3.8961038961038974E-2</v>
      </c>
      <c r="F10" s="260">
        <v>104</v>
      </c>
      <c r="G10" s="258">
        <f t="shared" si="3"/>
        <v>1.2825888562760525E-3</v>
      </c>
      <c r="H10" s="261">
        <v>-0.15447154471544711</v>
      </c>
      <c r="I10" s="262">
        <v>1342</v>
      </c>
      <c r="J10" s="258">
        <f t="shared" si="1"/>
        <v>2.0908181611394494E-3</v>
      </c>
      <c r="K10" s="261">
        <v>-8.5831062670299718E-2</v>
      </c>
      <c r="L10" s="262">
        <v>971</v>
      </c>
      <c r="M10" s="258">
        <f t="shared" si="2"/>
        <v>1.3387249988625663E-3</v>
      </c>
      <c r="N10" s="261">
        <v>4.3555159102443897E-2</v>
      </c>
      <c r="O10" s="263">
        <v>11483</v>
      </c>
      <c r="P10" s="264">
        <f>O10/$O$19</f>
        <v>1.3915962516701155E-3</v>
      </c>
      <c r="Q10" s="265">
        <v>0.21654836317406501</v>
      </c>
    </row>
    <row r="11" spans="1:19" ht="22.5" x14ac:dyDescent="0.2">
      <c r="A11" s="472"/>
      <c r="B11" s="267" t="s">
        <v>153</v>
      </c>
      <c r="C11" s="268">
        <v>0</v>
      </c>
      <c r="D11" s="269">
        <f t="shared" si="0"/>
        <v>0</v>
      </c>
      <c r="E11" s="270" t="s">
        <v>154</v>
      </c>
      <c r="F11" s="271">
        <v>0</v>
      </c>
      <c r="G11" s="269">
        <f t="shared" si="3"/>
        <v>0</v>
      </c>
      <c r="H11" s="270" t="s">
        <v>154</v>
      </c>
      <c r="I11" s="272">
        <v>0</v>
      </c>
      <c r="J11" s="269">
        <f t="shared" si="1"/>
        <v>0</v>
      </c>
      <c r="K11" s="270" t="s">
        <v>154</v>
      </c>
      <c r="L11" s="272">
        <v>0</v>
      </c>
      <c r="M11" s="273">
        <f t="shared" si="2"/>
        <v>0</v>
      </c>
      <c r="N11" s="270" t="s">
        <v>154</v>
      </c>
      <c r="O11" s="274">
        <v>0</v>
      </c>
      <c r="P11" s="275">
        <f>O11/$L$19</f>
        <v>0</v>
      </c>
      <c r="Q11" s="276" t="s">
        <v>154</v>
      </c>
    </row>
    <row r="12" spans="1:19" x14ac:dyDescent="0.2">
      <c r="A12" s="473"/>
      <c r="B12" s="277" t="s">
        <v>155</v>
      </c>
      <c r="C12" s="278">
        <v>27432</v>
      </c>
      <c r="D12" s="279">
        <f t="shared" si="0"/>
        <v>0.54258475414375573</v>
      </c>
      <c r="E12" s="280">
        <v>1.1762792542641809</v>
      </c>
      <c r="F12" s="281">
        <v>33227</v>
      </c>
      <c r="G12" s="279">
        <f t="shared" si="3"/>
        <v>0.40977480699504232</v>
      </c>
      <c r="H12" s="282">
        <v>0.12859617540165069</v>
      </c>
      <c r="I12" s="283">
        <v>227438</v>
      </c>
      <c r="J12" s="279">
        <f t="shared" si="1"/>
        <v>0.35434538072521166</v>
      </c>
      <c r="K12" s="282">
        <v>3.4335661791457417E-2</v>
      </c>
      <c r="L12" s="283">
        <v>211546</v>
      </c>
      <c r="M12" s="279">
        <f t="shared" si="2"/>
        <v>0.29166006035981507</v>
      </c>
      <c r="N12" s="282">
        <v>0.23945956080526853</v>
      </c>
      <c r="O12" s="283">
        <v>2239278</v>
      </c>
      <c r="P12" s="279">
        <f t="shared" ref="P12:P18" si="4">O12/$O$19</f>
        <v>0.27137253951470458</v>
      </c>
      <c r="Q12" s="282">
        <v>0.37755013530796644</v>
      </c>
    </row>
    <row r="13" spans="1:19" ht="22.5" x14ac:dyDescent="0.2">
      <c r="A13" s="474" t="s">
        <v>156</v>
      </c>
      <c r="B13" s="284" t="s">
        <v>149</v>
      </c>
      <c r="C13" s="285">
        <v>470</v>
      </c>
      <c r="D13" s="286">
        <f t="shared" si="0"/>
        <v>9.2962538075082087E-3</v>
      </c>
      <c r="E13" s="287">
        <v>-0.22697368421052633</v>
      </c>
      <c r="F13" s="288">
        <v>793</v>
      </c>
      <c r="G13" s="286">
        <f t="shared" si="3"/>
        <v>9.7797400291049011E-3</v>
      </c>
      <c r="H13" s="289">
        <v>-0.31637931034482758</v>
      </c>
      <c r="I13" s="290">
        <v>9014</v>
      </c>
      <c r="J13" s="286">
        <f t="shared" si="1"/>
        <v>1.4043692179218328E-2</v>
      </c>
      <c r="K13" s="289">
        <v>8.2372718539865497E-2</v>
      </c>
      <c r="L13" s="290">
        <v>5765</v>
      </c>
      <c r="M13" s="286">
        <f t="shared" si="2"/>
        <v>7.9482488346474707E-3</v>
      </c>
      <c r="N13" s="289">
        <v>8.5891881710303153E-2</v>
      </c>
      <c r="O13" s="291">
        <v>91611</v>
      </c>
      <c r="P13" s="292">
        <f t="shared" si="4"/>
        <v>1.110210957169302E-2</v>
      </c>
      <c r="Q13" s="293">
        <v>0.25208085612366227</v>
      </c>
    </row>
    <row r="14" spans="1:19" ht="33.75" x14ac:dyDescent="0.2">
      <c r="A14" s="474"/>
      <c r="B14" s="256" t="s">
        <v>150</v>
      </c>
      <c r="C14" s="257">
        <v>2565</v>
      </c>
      <c r="D14" s="258">
        <f t="shared" si="0"/>
        <v>5.0733810672890539E-2</v>
      </c>
      <c r="E14" s="259">
        <v>0.12008733624454138</v>
      </c>
      <c r="F14" s="260">
        <v>3380</v>
      </c>
      <c r="G14" s="258">
        <f t="shared" si="3"/>
        <v>4.1684137828971707E-2</v>
      </c>
      <c r="H14" s="261">
        <v>4.7562425683709275E-3</v>
      </c>
      <c r="I14" s="262">
        <v>40346</v>
      </c>
      <c r="J14" s="258">
        <f t="shared" si="1"/>
        <v>6.2858531691007608E-2</v>
      </c>
      <c r="K14" s="261">
        <v>9.8149156232988588E-2</v>
      </c>
      <c r="L14" s="262">
        <v>53140</v>
      </c>
      <c r="M14" s="258">
        <f t="shared" si="2"/>
        <v>7.326451744547556E-2</v>
      </c>
      <c r="N14" s="261">
        <v>0.72588502760636575</v>
      </c>
      <c r="O14" s="263">
        <v>529479</v>
      </c>
      <c r="P14" s="264">
        <f t="shared" si="4"/>
        <v>6.4166245035098934E-2</v>
      </c>
      <c r="Q14" s="265">
        <v>0.78679440756726482</v>
      </c>
    </row>
    <row r="15" spans="1:19" ht="22.5" x14ac:dyDescent="0.2">
      <c r="A15" s="474"/>
      <c r="B15" s="256" t="s">
        <v>151</v>
      </c>
      <c r="C15" s="257">
        <v>7534</v>
      </c>
      <c r="D15" s="258">
        <f t="shared" si="0"/>
        <v>0.14901697060801455</v>
      </c>
      <c r="E15" s="259">
        <v>0.20950393321560434</v>
      </c>
      <c r="F15" s="260">
        <v>17217</v>
      </c>
      <c r="G15" s="258">
        <f t="shared" si="3"/>
        <v>0.21233011863946921</v>
      </c>
      <c r="H15" s="261">
        <v>0.14065191466808002</v>
      </c>
      <c r="I15" s="262">
        <v>134058</v>
      </c>
      <c r="J15" s="258">
        <f t="shared" si="1"/>
        <v>0.20886058200151436</v>
      </c>
      <c r="K15" s="261">
        <v>0.10002625791840347</v>
      </c>
      <c r="L15" s="262">
        <v>113626</v>
      </c>
      <c r="M15" s="258">
        <f t="shared" si="2"/>
        <v>0.15665702030974044</v>
      </c>
      <c r="N15" s="261">
        <v>0.12307509834542474</v>
      </c>
      <c r="O15" s="263">
        <v>1598482</v>
      </c>
      <c r="P15" s="264">
        <f t="shared" si="4"/>
        <v>0.1937160637082774</v>
      </c>
      <c r="Q15" s="265">
        <v>0.38822793769621922</v>
      </c>
    </row>
    <row r="16" spans="1:19" ht="22.5" x14ac:dyDescent="0.2">
      <c r="A16" s="474"/>
      <c r="B16" s="256" t="s">
        <v>152</v>
      </c>
      <c r="C16" s="257">
        <v>7198</v>
      </c>
      <c r="D16" s="258">
        <f t="shared" si="0"/>
        <v>0.14237113809881721</v>
      </c>
      <c r="E16" s="259">
        <v>0.69604147031102737</v>
      </c>
      <c r="F16" s="260">
        <v>14396</v>
      </c>
      <c r="G16" s="258">
        <f t="shared" si="3"/>
        <v>0.17753989591298128</v>
      </c>
      <c r="H16" s="261">
        <v>0.58302177259731702</v>
      </c>
      <c r="I16" s="262">
        <v>125751</v>
      </c>
      <c r="J16" s="258">
        <f t="shared" si="1"/>
        <v>0.19591838642432702</v>
      </c>
      <c r="K16" s="261">
        <v>0.13489585213530209</v>
      </c>
      <c r="L16" s="262">
        <v>176756</v>
      </c>
      <c r="M16" s="258">
        <f t="shared" si="2"/>
        <v>0.24369482584856</v>
      </c>
      <c r="N16" s="261">
        <v>0.67384160834856388</v>
      </c>
      <c r="O16" s="263">
        <v>2104923</v>
      </c>
      <c r="P16" s="264">
        <f t="shared" si="4"/>
        <v>0.25509039073884998</v>
      </c>
      <c r="Q16" s="265">
        <v>0.74667911376649232</v>
      </c>
    </row>
    <row r="17" spans="1:17" ht="22.5" x14ac:dyDescent="0.2">
      <c r="A17" s="474"/>
      <c r="B17" s="294" t="s">
        <v>153</v>
      </c>
      <c r="C17" s="295">
        <v>5359</v>
      </c>
      <c r="D17" s="273">
        <f t="shared" si="0"/>
        <v>0.1059970726690138</v>
      </c>
      <c r="E17" s="296">
        <v>0.36465495289024696</v>
      </c>
      <c r="F17" s="297">
        <v>12073</v>
      </c>
      <c r="G17" s="273">
        <f t="shared" si="3"/>
        <v>0.14889130059443059</v>
      </c>
      <c r="H17" s="298">
        <v>0.70812110922467464</v>
      </c>
      <c r="I17" s="272">
        <v>105247</v>
      </c>
      <c r="J17" s="273">
        <f t="shared" si="1"/>
        <v>0.16397342697872103</v>
      </c>
      <c r="K17" s="298">
        <v>5.4832825529185447E-2</v>
      </c>
      <c r="L17" s="272">
        <v>164484</v>
      </c>
      <c r="M17" s="273">
        <f t="shared" si="2"/>
        <v>0.22677532720176144</v>
      </c>
      <c r="N17" s="298">
        <v>0.71993224167137204</v>
      </c>
      <c r="O17" s="274">
        <v>1687902</v>
      </c>
      <c r="P17" s="275">
        <f t="shared" si="4"/>
        <v>0.20455265143137605</v>
      </c>
      <c r="Q17" s="299">
        <v>0.41870547376419198</v>
      </c>
    </row>
    <row r="18" spans="1:17" x14ac:dyDescent="0.2">
      <c r="A18" s="474"/>
      <c r="B18" s="300" t="s">
        <v>155</v>
      </c>
      <c r="C18" s="301">
        <v>23126</v>
      </c>
      <c r="D18" s="302">
        <f t="shared" si="0"/>
        <v>0.45741524585624432</v>
      </c>
      <c r="E18" s="303">
        <v>0.33691756272401441</v>
      </c>
      <c r="F18" s="304">
        <v>47859</v>
      </c>
      <c r="G18" s="302">
        <f t="shared" si="3"/>
        <v>0.59022519300495768</v>
      </c>
      <c r="H18" s="305">
        <v>0.33759083286752367</v>
      </c>
      <c r="I18" s="306">
        <v>414416</v>
      </c>
      <c r="J18" s="302">
        <f t="shared" si="1"/>
        <v>0.6456546192747884</v>
      </c>
      <c r="K18" s="305">
        <v>9.7744201570264533E-2</v>
      </c>
      <c r="L18" s="306">
        <v>513771</v>
      </c>
      <c r="M18" s="302">
        <f t="shared" si="2"/>
        <v>0.70833993964018493</v>
      </c>
      <c r="N18" s="305">
        <v>0.51776039420276154</v>
      </c>
      <c r="O18" s="306">
        <v>6012397</v>
      </c>
      <c r="P18" s="302">
        <f t="shared" si="4"/>
        <v>0.72862746048529536</v>
      </c>
      <c r="Q18" s="305">
        <v>0.53542022969003256</v>
      </c>
    </row>
    <row r="19" spans="1:17" ht="37.5" customHeight="1" x14ac:dyDescent="0.2">
      <c r="B19" s="414" t="s">
        <v>157</v>
      </c>
      <c r="C19" s="307">
        <f>C12+C18</f>
        <v>50558</v>
      </c>
      <c r="D19" s="308">
        <v>1</v>
      </c>
      <c r="E19" s="309">
        <v>0.69073337123365541</v>
      </c>
      <c r="F19" s="310">
        <f>F12+F18</f>
        <v>81086</v>
      </c>
      <c r="G19" s="308">
        <v>1</v>
      </c>
      <c r="H19" s="311">
        <v>0.24324987350699923</v>
      </c>
      <c r="I19" s="307">
        <f>I12+I18</f>
        <v>641854</v>
      </c>
      <c r="J19" s="308">
        <v>1</v>
      </c>
      <c r="K19" s="312">
        <v>7.4405260091997993E-2</v>
      </c>
      <c r="L19" s="307">
        <f>L12+L18</f>
        <v>725317</v>
      </c>
      <c r="M19" s="308">
        <v>1</v>
      </c>
      <c r="N19" s="312">
        <v>0.42447494216213455</v>
      </c>
      <c r="O19" s="313">
        <f>O12+O18</f>
        <v>8251675</v>
      </c>
      <c r="P19" s="314">
        <v>1</v>
      </c>
      <c r="Q19" s="315">
        <v>0.48910915210192463</v>
      </c>
    </row>
    <row r="20" spans="1:17" ht="18.75" customHeight="1" x14ac:dyDescent="0.2">
      <c r="B20" s="316" t="s">
        <v>158</v>
      </c>
    </row>
    <row r="22" spans="1:17" ht="20.25" customHeight="1" x14ac:dyDescent="0.2"/>
  </sheetData>
  <mergeCells count="5">
    <mergeCell ref="P1:Q1"/>
    <mergeCell ref="C2:Q4"/>
    <mergeCell ref="O5:Q5"/>
    <mergeCell ref="A7:A12"/>
    <mergeCell ref="A13:A18"/>
  </mergeCells>
  <printOptions horizontalCentered="1"/>
  <pageMargins left="0.31496062992125984" right="0.11811023622047245" top="0.59055118110236227" bottom="0" header="0.39370078740157483" footer="0"/>
  <pageSetup paperSize="9" scale="93" orientation="landscape" verticalDpi="597" r:id="rId1"/>
  <headerFooter alignWithMargins="0">
    <oddHeader>&amp;L&amp;"Arial,Normale"&amp;8IVASS - SERVIZIO STUDI E GESTIONE DATI
DIVISIONE STUDI E STATISTICHE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17</vt:i4>
      </vt:variant>
    </vt:vector>
  </HeadingPairs>
  <TitlesOfParts>
    <vt:vector size="39" baseType="lpstr">
      <vt:lpstr>copertina_0</vt:lpstr>
      <vt:lpstr>copertina_1</vt:lpstr>
      <vt:lpstr>Tavola 1</vt:lpstr>
      <vt:lpstr>Tavola 2</vt:lpstr>
      <vt:lpstr>Tavola 3</vt:lpstr>
      <vt:lpstr>Tavola 4</vt:lpstr>
      <vt:lpstr>datitrim</vt:lpstr>
      <vt:lpstr>omogenei</vt:lpstr>
      <vt:lpstr>tavola 5</vt:lpstr>
      <vt:lpstr>tavola 6 e 7</vt:lpstr>
      <vt:lpstr>LEGENDA TAVV. 6 E 7</vt:lpstr>
      <vt:lpstr>pagina bianca</vt:lpstr>
      <vt:lpstr>copertina_2</vt:lpstr>
      <vt:lpstr>Tavola 8</vt:lpstr>
      <vt:lpstr>Tavola 9</vt:lpstr>
      <vt:lpstr>Tavola 10</vt:lpstr>
      <vt:lpstr>Tavola 11</vt:lpstr>
      <vt:lpstr>copertina 3</vt:lpstr>
      <vt:lpstr>Tavola 12</vt:lpstr>
      <vt:lpstr>Tavola 13</vt:lpstr>
      <vt:lpstr>Tavola 14</vt:lpstr>
      <vt:lpstr>Tavola 15</vt:lpstr>
      <vt:lpstr>'copertina 3'!Area_stampa</vt:lpstr>
      <vt:lpstr>copertina_0!Area_stampa</vt:lpstr>
      <vt:lpstr>copertina_1!Area_stampa</vt:lpstr>
      <vt:lpstr>copertina_2!Area_stampa</vt:lpstr>
      <vt:lpstr>'pagina bianca'!Area_stampa</vt:lpstr>
      <vt:lpstr>'Tavola 1'!Area_stampa</vt:lpstr>
      <vt:lpstr>'Tavola 11'!Area_stampa</vt:lpstr>
      <vt:lpstr>'Tavola 12'!Area_stampa</vt:lpstr>
      <vt:lpstr>'Tavola 13'!Area_stampa</vt:lpstr>
      <vt:lpstr>'Tavola 14'!Area_stampa</vt:lpstr>
      <vt:lpstr>'Tavola 15'!Area_stampa</vt:lpstr>
      <vt:lpstr>'Tavola 2'!Area_stampa</vt:lpstr>
      <vt:lpstr>'Tavola 4'!Area_stampa</vt:lpstr>
      <vt:lpstr>'tavola 5'!Area_stampa</vt:lpstr>
      <vt:lpstr>'tavola 6 e 7'!Area_stampa</vt:lpstr>
      <vt:lpstr>'Tavola 8'!Area_stampa</vt:lpstr>
      <vt:lpstr>'Tavola 9'!Area_stampa</vt:lpstr>
    </vt:vector>
  </TitlesOfParts>
  <Company>Banca d'Italia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Consalvi</dc:creator>
  <cp:lastModifiedBy>Visani Caterina</cp:lastModifiedBy>
  <cp:lastPrinted>2015-05-05T12:57:08Z</cp:lastPrinted>
  <dcterms:created xsi:type="dcterms:W3CDTF">2015-03-25T12:07:55Z</dcterms:created>
  <dcterms:modified xsi:type="dcterms:W3CDTF">2015-05-05T12:58:06Z</dcterms:modified>
</cp:coreProperties>
</file>