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195" windowWidth="16845" windowHeight="10485" tabRatio="940" activeTab="9"/>
  </bookViews>
  <sheets>
    <sheet name="copertina_0" sheetId="21" r:id="rId1"/>
    <sheet name="copertina_1" sheetId="22" r:id="rId2"/>
    <sheet name="Tavola 1" sheetId="90" r:id="rId3"/>
    <sheet name="Tavola 2" sheetId="91" r:id="rId4"/>
    <sheet name="Tavola 3" sheetId="92" r:id="rId5"/>
    <sheet name="Tavola 4" sheetId="93" r:id="rId6"/>
    <sheet name="datitrim" sheetId="1" state="hidden" r:id="rId7"/>
    <sheet name="omogenei" sheetId="2" state="hidden" r:id="rId8"/>
    <sheet name="Tavola 5" sheetId="94" r:id="rId9"/>
    <sheet name="Tavole 6 e 7" sheetId="95" r:id="rId10"/>
    <sheet name="LEGENDA TAV 5 E 6" sheetId="78" r:id="rId11"/>
    <sheet name="TAV 8-TOTALE VITA E DANNI" sheetId="79" r:id="rId12"/>
    <sheet name="TAV 9-RAMI VITA" sheetId="80" r:id="rId13"/>
    <sheet name="TAV 10-RAMI DANNI" sheetId="81" r:id="rId14"/>
    <sheet name="pagina bianca" sheetId="33" r:id="rId15"/>
    <sheet name="copertina_2" sheetId="23" r:id="rId16"/>
    <sheet name="Tavola 11" sheetId="103" r:id="rId17"/>
    <sheet name="Tavola 12" sheetId="104" r:id="rId18"/>
    <sheet name="Tavola 13" sheetId="105" r:id="rId19"/>
    <sheet name="Tavola 14" sheetId="106" r:id="rId20"/>
    <sheet name="copertina 3" sheetId="24" r:id="rId21"/>
    <sheet name="Tavola 15" sheetId="107" r:id="rId22"/>
    <sheet name="Tavola 16" sheetId="108" r:id="rId23"/>
    <sheet name="Tavola 17" sheetId="109" r:id="rId24"/>
    <sheet name="Tavola 18" sheetId="110" r:id="rId25"/>
  </sheets>
  <externalReferences>
    <externalReference r:id="rId26"/>
    <externalReference r:id="rId27"/>
    <externalReference r:id="rId28"/>
  </externalReferences>
  <definedNames>
    <definedName name="_xlnm.Print_Area" localSheetId="13">'TAV 10-RAMI DANNI'!$A$1:$W$76</definedName>
    <definedName name="_xlnm.Print_Area" localSheetId="11">'TAV 8-TOTALE VITA E DANNI'!$A$1:$AD$75</definedName>
    <definedName name="_xlnm.Print_Area" localSheetId="2">'Tavola 1'!$B$1:$I$66</definedName>
    <definedName name="_xlnm.Print_Area" localSheetId="16">'Tavola 11'!$B$1:$I$66</definedName>
    <definedName name="_xlnm.Print_Area" localSheetId="17">'Tavola 12'!$A$1:$P$39</definedName>
    <definedName name="_xlnm.Print_Area" localSheetId="19">'Tavola 14'!$B$1:$H$56</definedName>
    <definedName name="_xlnm.Print_Area" localSheetId="21">'Tavola 15'!$B$1:$I$67</definedName>
    <definedName name="_xlnm.Print_Area" localSheetId="22">'Tavola 16'!$A$1:$P$40</definedName>
    <definedName name="_xlnm.Print_Area" localSheetId="24">'Tavola 18'!$B$1:$H$59</definedName>
    <definedName name="_xlnm.Print_Area" localSheetId="3">'Tavola 2'!$A$1:$P$40</definedName>
    <definedName name="_xlnm.Print_Area" localSheetId="5">'Tavola 4'!$B$1:$H$57</definedName>
    <definedName name="Print_Area" localSheetId="20">'copertina 3'!$A$1:$J$33</definedName>
    <definedName name="Print_Area" localSheetId="0">copertina_0!$A$1:$J$34</definedName>
    <definedName name="Print_Area" localSheetId="1">copertina_1!$A$1:$J$34</definedName>
    <definedName name="Print_Area" localSheetId="15">copertina_2!$A$1:$J$32</definedName>
    <definedName name="Print_Area" localSheetId="14">'pagina bianca'!$A$1:$I$35</definedName>
    <definedName name="Print_Area" localSheetId="13">'TAV 10-RAMI DANNI'!$A$1:$U$76</definedName>
    <definedName name="Print_Area" localSheetId="11">'TAV 8-TOTALE VITA E DANNI'!$A$1:$AD$75</definedName>
    <definedName name="Print_Area" localSheetId="12">'TAV 9-RAMI VITA'!$A$1:$AM$73</definedName>
    <definedName name="Print_Area" localSheetId="8">'Tavola 5'!$A$1:$Q$20</definedName>
    <definedName name="Print_Area" localSheetId="9">'Tavole 6 e 7'!$A$1:$K$25</definedName>
    <definedName name="Print_Titles" localSheetId="13">'TAV 10-RAMI DANNI'!$3:$9</definedName>
  </definedNames>
  <calcPr calcId="145621"/>
</workbook>
</file>

<file path=xl/calcChain.xml><?xml version="1.0" encoding="utf-8"?>
<calcChain xmlns="http://schemas.openxmlformats.org/spreadsheetml/2006/main">
  <c r="F54" i="110" l="1"/>
  <c r="E54" i="110"/>
  <c r="F53" i="110"/>
  <c r="E53" i="110"/>
  <c r="F52" i="110"/>
  <c r="E52" i="110"/>
  <c r="F51" i="110"/>
  <c r="E51" i="110"/>
  <c r="F50" i="110"/>
  <c r="E50" i="110"/>
  <c r="F49" i="110"/>
  <c r="E49" i="110"/>
  <c r="B43" i="110"/>
  <c r="H35" i="110"/>
  <c r="G35" i="110"/>
  <c r="F35" i="110"/>
  <c r="H32" i="110"/>
  <c r="G32" i="110"/>
  <c r="F32" i="110"/>
  <c r="E32" i="110"/>
  <c r="H31" i="110"/>
  <c r="G31" i="110"/>
  <c r="F31" i="110"/>
  <c r="E31" i="110"/>
  <c r="H30" i="110"/>
  <c r="G30" i="110"/>
  <c r="F30" i="110"/>
  <c r="E30" i="110"/>
  <c r="H29" i="110"/>
  <c r="G29" i="110"/>
  <c r="F29" i="110"/>
  <c r="E29" i="110"/>
  <c r="H28" i="110"/>
  <c r="G28" i="110"/>
  <c r="F28" i="110"/>
  <c r="E28" i="110"/>
  <c r="H27" i="110"/>
  <c r="G27" i="110"/>
  <c r="F27" i="110"/>
  <c r="E27" i="110"/>
  <c r="H26" i="110"/>
  <c r="G26" i="110"/>
  <c r="F26" i="110"/>
  <c r="E26" i="110"/>
  <c r="H25" i="110"/>
  <c r="G25" i="110"/>
  <c r="F25" i="110"/>
  <c r="E25" i="110"/>
  <c r="H24" i="110"/>
  <c r="G24" i="110"/>
  <c r="F24" i="110"/>
  <c r="E24" i="110"/>
  <c r="H23" i="110"/>
  <c r="G23" i="110"/>
  <c r="F23" i="110"/>
  <c r="E23" i="110"/>
  <c r="H22" i="110"/>
  <c r="G22" i="110"/>
  <c r="F22" i="110"/>
  <c r="E22" i="110"/>
  <c r="H21" i="110"/>
  <c r="G21" i="110"/>
  <c r="F21" i="110"/>
  <c r="E21" i="110"/>
  <c r="H20" i="110"/>
  <c r="G20" i="110"/>
  <c r="F20" i="110"/>
  <c r="E20" i="110"/>
  <c r="H19" i="110"/>
  <c r="G19" i="110"/>
  <c r="F19" i="110"/>
  <c r="E19" i="110"/>
  <c r="H18" i="110"/>
  <c r="G18" i="110"/>
  <c r="F18" i="110"/>
  <c r="E18" i="110"/>
  <c r="H17" i="110"/>
  <c r="G17" i="110"/>
  <c r="F17" i="110"/>
  <c r="E17" i="110"/>
  <c r="H16" i="110"/>
  <c r="G16" i="110"/>
  <c r="F16" i="110"/>
  <c r="E16" i="110"/>
  <c r="H15" i="110"/>
  <c r="G15" i="110"/>
  <c r="F15" i="110"/>
  <c r="E15" i="110"/>
  <c r="E35" i="110" s="1"/>
  <c r="G12" i="110"/>
  <c r="F12" i="110"/>
  <c r="E12" i="110"/>
  <c r="E11" i="110"/>
  <c r="B8" i="110"/>
  <c r="B78" i="109"/>
  <c r="K77" i="109"/>
  <c r="J77" i="109"/>
  <c r="I77" i="109"/>
  <c r="H77" i="109"/>
  <c r="G77" i="109"/>
  <c r="F77" i="109"/>
  <c r="E77" i="109"/>
  <c r="D77" i="109"/>
  <c r="K75" i="109"/>
  <c r="J75" i="109"/>
  <c r="I75" i="109"/>
  <c r="H75" i="109"/>
  <c r="G75" i="109"/>
  <c r="F75" i="109"/>
  <c r="E75" i="109"/>
  <c r="D75" i="109"/>
  <c r="A75" i="109"/>
  <c r="K74" i="109"/>
  <c r="J74" i="109"/>
  <c r="I74" i="109"/>
  <c r="H74" i="109"/>
  <c r="G74" i="109"/>
  <c r="F74" i="109"/>
  <c r="E74" i="109"/>
  <c r="D74" i="109"/>
  <c r="C74" i="109"/>
  <c r="K71" i="109"/>
  <c r="J71" i="109"/>
  <c r="I71" i="109"/>
  <c r="H71" i="109"/>
  <c r="G71" i="109"/>
  <c r="F71" i="109"/>
  <c r="E71" i="109"/>
  <c r="D71" i="109"/>
  <c r="K70" i="109"/>
  <c r="J70" i="109"/>
  <c r="I70" i="109"/>
  <c r="H70" i="109"/>
  <c r="G70" i="109"/>
  <c r="F70" i="109"/>
  <c r="E70" i="109"/>
  <c r="D70" i="109"/>
  <c r="K69" i="109"/>
  <c r="J69" i="109"/>
  <c r="I69" i="109"/>
  <c r="H69" i="109"/>
  <c r="G69" i="109"/>
  <c r="F69" i="109"/>
  <c r="E69" i="109"/>
  <c r="D69" i="109"/>
  <c r="K68" i="109"/>
  <c r="J68" i="109"/>
  <c r="I68" i="109"/>
  <c r="H68" i="109"/>
  <c r="G68" i="109"/>
  <c r="F68" i="109"/>
  <c r="E68" i="109"/>
  <c r="D68" i="109"/>
  <c r="K67" i="109"/>
  <c r="J67" i="109"/>
  <c r="I67" i="109"/>
  <c r="H67" i="109"/>
  <c r="G67" i="109"/>
  <c r="F67" i="109"/>
  <c r="E67" i="109"/>
  <c r="D67" i="109"/>
  <c r="K66" i="109"/>
  <c r="J66" i="109"/>
  <c r="I66" i="109"/>
  <c r="H66" i="109"/>
  <c r="G66" i="109"/>
  <c r="F66" i="109"/>
  <c r="E66" i="109"/>
  <c r="D66" i="109"/>
  <c r="A66" i="109"/>
  <c r="K65" i="109"/>
  <c r="J65" i="109"/>
  <c r="I65" i="109"/>
  <c r="H65" i="109"/>
  <c r="G65" i="109"/>
  <c r="F65" i="109"/>
  <c r="E65" i="109"/>
  <c r="D65" i="109"/>
  <c r="C65" i="109"/>
  <c r="K64" i="109"/>
  <c r="J64" i="109"/>
  <c r="I64" i="109"/>
  <c r="H64" i="109"/>
  <c r="G64" i="109"/>
  <c r="F64" i="109"/>
  <c r="E64" i="109"/>
  <c r="D64" i="109"/>
  <c r="K63" i="109"/>
  <c r="J63" i="109"/>
  <c r="I63" i="109"/>
  <c r="H63" i="109"/>
  <c r="E63" i="109"/>
  <c r="D63" i="109"/>
  <c r="A63" i="109"/>
  <c r="K62" i="109"/>
  <c r="J62" i="109"/>
  <c r="I62" i="109"/>
  <c r="H62" i="109"/>
  <c r="E62" i="109"/>
  <c r="D62" i="109"/>
  <c r="C62" i="109"/>
  <c r="K60" i="109"/>
  <c r="J60" i="109"/>
  <c r="I60" i="109"/>
  <c r="H60" i="109"/>
  <c r="G60" i="109"/>
  <c r="F60" i="109"/>
  <c r="E60" i="109"/>
  <c r="D60" i="109"/>
  <c r="K59" i="109"/>
  <c r="J59" i="109"/>
  <c r="I59" i="109"/>
  <c r="H59" i="109"/>
  <c r="G59" i="109"/>
  <c r="F59" i="109"/>
  <c r="E59" i="109"/>
  <c r="D59" i="109"/>
  <c r="K58" i="109"/>
  <c r="J58" i="109"/>
  <c r="I58" i="109"/>
  <c r="H58" i="109"/>
  <c r="G58" i="109"/>
  <c r="F58" i="109"/>
  <c r="E58" i="109"/>
  <c r="D58" i="109"/>
  <c r="K57" i="109"/>
  <c r="J57" i="109"/>
  <c r="I57" i="109"/>
  <c r="H57" i="109"/>
  <c r="G57" i="109"/>
  <c r="F57" i="109"/>
  <c r="E57" i="109"/>
  <c r="D57" i="109"/>
  <c r="K56" i="109"/>
  <c r="J56" i="109"/>
  <c r="I56" i="109"/>
  <c r="H56" i="109"/>
  <c r="G56" i="109"/>
  <c r="F56" i="109"/>
  <c r="E56" i="109"/>
  <c r="D56" i="109"/>
  <c r="K55" i="109"/>
  <c r="J55" i="109"/>
  <c r="I55" i="109"/>
  <c r="H55" i="109"/>
  <c r="G55" i="109"/>
  <c r="F55" i="109"/>
  <c r="E55" i="109"/>
  <c r="D55" i="109"/>
  <c r="K54" i="109"/>
  <c r="J54" i="109"/>
  <c r="I54" i="109"/>
  <c r="H54" i="109"/>
  <c r="G54" i="109"/>
  <c r="F54" i="109"/>
  <c r="E54" i="109"/>
  <c r="D54" i="109"/>
  <c r="K53" i="109"/>
  <c r="J53" i="109"/>
  <c r="J61" i="109" s="1"/>
  <c r="I53" i="109"/>
  <c r="I61" i="109" s="1"/>
  <c r="H53" i="109"/>
  <c r="H61" i="109" s="1"/>
  <c r="G53" i="109"/>
  <c r="G61" i="109" s="1"/>
  <c r="F53" i="109"/>
  <c r="F61" i="109" s="1"/>
  <c r="E53" i="109"/>
  <c r="E61" i="109" s="1"/>
  <c r="D53" i="109"/>
  <c r="D61" i="109" s="1"/>
  <c r="A47" i="109"/>
  <c r="K43" i="109"/>
  <c r="J43" i="109"/>
  <c r="I43" i="109"/>
  <c r="H43" i="109"/>
  <c r="G43" i="109"/>
  <c r="F43" i="109"/>
  <c r="E43" i="109"/>
  <c r="D43" i="109"/>
  <c r="A43" i="109"/>
  <c r="K42" i="109"/>
  <c r="J42" i="109"/>
  <c r="I42" i="109"/>
  <c r="H42" i="109"/>
  <c r="G42" i="109"/>
  <c r="F42" i="109"/>
  <c r="E42" i="109"/>
  <c r="D42" i="109"/>
  <c r="C42" i="109"/>
  <c r="K41" i="109"/>
  <c r="J41" i="109"/>
  <c r="I41" i="109"/>
  <c r="H41" i="109"/>
  <c r="G41" i="109"/>
  <c r="F41" i="109"/>
  <c r="E41" i="109"/>
  <c r="D41" i="109"/>
  <c r="K40" i="109"/>
  <c r="J40" i="109"/>
  <c r="I40" i="109"/>
  <c r="H40" i="109"/>
  <c r="G40" i="109"/>
  <c r="F40" i="109"/>
  <c r="E40" i="109"/>
  <c r="D40" i="109"/>
  <c r="A40" i="109"/>
  <c r="K39" i="109"/>
  <c r="J39" i="109"/>
  <c r="I39" i="109"/>
  <c r="H39" i="109"/>
  <c r="G39" i="109"/>
  <c r="F39" i="109"/>
  <c r="E39" i="109"/>
  <c r="D39" i="109"/>
  <c r="C39" i="109"/>
  <c r="K37" i="109"/>
  <c r="J37" i="109"/>
  <c r="I37" i="109"/>
  <c r="H37" i="109"/>
  <c r="G37" i="109"/>
  <c r="F37" i="109"/>
  <c r="E37" i="109"/>
  <c r="D37" i="109"/>
  <c r="K36" i="109"/>
  <c r="J36" i="109"/>
  <c r="I36" i="109"/>
  <c r="H36" i="109"/>
  <c r="G36" i="109"/>
  <c r="F36" i="109"/>
  <c r="E36" i="109"/>
  <c r="D36" i="109"/>
  <c r="K34" i="109"/>
  <c r="J34" i="109"/>
  <c r="I34" i="109"/>
  <c r="H34" i="109"/>
  <c r="G34" i="109"/>
  <c r="F34" i="109"/>
  <c r="E34" i="109"/>
  <c r="D34" i="109"/>
  <c r="K33" i="109"/>
  <c r="J33" i="109"/>
  <c r="I33" i="109"/>
  <c r="H33" i="109"/>
  <c r="G33" i="109"/>
  <c r="F33" i="109"/>
  <c r="E33" i="109"/>
  <c r="D33" i="109"/>
  <c r="K32" i="109"/>
  <c r="J32" i="109"/>
  <c r="I32" i="109"/>
  <c r="H32" i="109"/>
  <c r="G32" i="109"/>
  <c r="F32" i="109"/>
  <c r="E32" i="109"/>
  <c r="D32" i="109"/>
  <c r="K31" i="109"/>
  <c r="J31" i="109"/>
  <c r="I31" i="109"/>
  <c r="H31" i="109"/>
  <c r="G31" i="109"/>
  <c r="F31" i="109"/>
  <c r="E31" i="109"/>
  <c r="D31" i="109"/>
  <c r="K30" i="109"/>
  <c r="J30" i="109"/>
  <c r="I30" i="109"/>
  <c r="H30" i="109"/>
  <c r="G30" i="109"/>
  <c r="F30" i="109"/>
  <c r="E30" i="109"/>
  <c r="D30" i="109"/>
  <c r="K29" i="109"/>
  <c r="J29" i="109"/>
  <c r="J35" i="109" s="1"/>
  <c r="J38" i="109" s="1"/>
  <c r="I29" i="109"/>
  <c r="I35" i="109" s="1"/>
  <c r="I38" i="109" s="1"/>
  <c r="H29" i="109"/>
  <c r="H35" i="109" s="1"/>
  <c r="G29" i="109"/>
  <c r="G35" i="109" s="1"/>
  <c r="G38" i="109" s="1"/>
  <c r="F29" i="109"/>
  <c r="F35" i="109" s="1"/>
  <c r="F38" i="109" s="1"/>
  <c r="E29" i="109"/>
  <c r="E35" i="109" s="1"/>
  <c r="E38" i="109" s="1"/>
  <c r="D29" i="109"/>
  <c r="D35" i="109" s="1"/>
  <c r="D38" i="109" s="1"/>
  <c r="K27" i="109"/>
  <c r="J27" i="109"/>
  <c r="I27" i="109"/>
  <c r="H27" i="109"/>
  <c r="G27" i="109"/>
  <c r="F27" i="109"/>
  <c r="E27" i="109"/>
  <c r="D27" i="109"/>
  <c r="K26" i="109"/>
  <c r="J26" i="109"/>
  <c r="I26" i="109"/>
  <c r="H26" i="109"/>
  <c r="G26" i="109"/>
  <c r="F26" i="109"/>
  <c r="E26" i="109"/>
  <c r="D26" i="109"/>
  <c r="A26" i="109"/>
  <c r="K25" i="109"/>
  <c r="J25" i="109"/>
  <c r="I25" i="109"/>
  <c r="H25" i="109"/>
  <c r="G25" i="109"/>
  <c r="F25" i="109"/>
  <c r="E25" i="109"/>
  <c r="D25" i="109"/>
  <c r="C25" i="109"/>
  <c r="J23" i="109"/>
  <c r="K22" i="109"/>
  <c r="J22" i="109"/>
  <c r="I22" i="109"/>
  <c r="H22" i="109"/>
  <c r="G22" i="109"/>
  <c r="F22" i="109"/>
  <c r="E22" i="109"/>
  <c r="D22" i="109"/>
  <c r="K21" i="109"/>
  <c r="J21" i="109"/>
  <c r="I21" i="109"/>
  <c r="H21" i="109"/>
  <c r="G21" i="109"/>
  <c r="F21" i="109"/>
  <c r="E21" i="109"/>
  <c r="D21" i="109"/>
  <c r="K20" i="109"/>
  <c r="J20" i="109"/>
  <c r="I20" i="109"/>
  <c r="I23" i="109" s="1"/>
  <c r="H20" i="109"/>
  <c r="H23" i="109" s="1"/>
  <c r="G20" i="109"/>
  <c r="G23" i="109" s="1"/>
  <c r="F20" i="109"/>
  <c r="F23" i="109" s="1"/>
  <c r="E20" i="109"/>
  <c r="E23" i="109" s="1"/>
  <c r="D20" i="109"/>
  <c r="D23" i="109" s="1"/>
  <c r="K18" i="109"/>
  <c r="J18" i="109"/>
  <c r="I18" i="109"/>
  <c r="H18" i="109"/>
  <c r="G18" i="109"/>
  <c r="F18" i="109"/>
  <c r="E18" i="109"/>
  <c r="D18" i="109"/>
  <c r="K17" i="109"/>
  <c r="J17" i="109"/>
  <c r="I17" i="109"/>
  <c r="H17" i="109"/>
  <c r="G17" i="109"/>
  <c r="F17" i="109"/>
  <c r="E17" i="109"/>
  <c r="D17" i="109"/>
  <c r="K15" i="109"/>
  <c r="J15" i="109"/>
  <c r="I15" i="109"/>
  <c r="H15" i="109"/>
  <c r="G15" i="109"/>
  <c r="F15" i="109"/>
  <c r="E15" i="109"/>
  <c r="D15" i="109"/>
  <c r="K14" i="109"/>
  <c r="J14" i="109"/>
  <c r="I14" i="109"/>
  <c r="H14" i="109"/>
  <c r="G14" i="109"/>
  <c r="F14" i="109"/>
  <c r="E14" i="109"/>
  <c r="D14" i="109"/>
  <c r="K13" i="109"/>
  <c r="J13" i="109"/>
  <c r="I13" i="109"/>
  <c r="H13" i="109"/>
  <c r="G13" i="109"/>
  <c r="F13" i="109"/>
  <c r="E13" i="109"/>
  <c r="D13" i="109"/>
  <c r="K12" i="109"/>
  <c r="J12" i="109"/>
  <c r="I12" i="109"/>
  <c r="H12" i="109"/>
  <c r="G12" i="109"/>
  <c r="F12" i="109"/>
  <c r="E12" i="109"/>
  <c r="D12" i="109"/>
  <c r="K11" i="109"/>
  <c r="J11" i="109"/>
  <c r="J16" i="109" s="1"/>
  <c r="J24" i="109" s="1"/>
  <c r="I11" i="109"/>
  <c r="I16" i="109" s="1"/>
  <c r="I24" i="109" s="1"/>
  <c r="I73" i="109" s="1"/>
  <c r="H11" i="109"/>
  <c r="H16" i="109" s="1"/>
  <c r="G11" i="109"/>
  <c r="G16" i="109" s="1"/>
  <c r="G24" i="109" s="1"/>
  <c r="G73" i="109" s="1"/>
  <c r="F11" i="109"/>
  <c r="F16" i="109" s="1"/>
  <c r="F24" i="109" s="1"/>
  <c r="E11" i="109"/>
  <c r="E16" i="109" s="1"/>
  <c r="E24" i="109" s="1"/>
  <c r="E73" i="109" s="1"/>
  <c r="D11" i="109"/>
  <c r="D16" i="109" s="1"/>
  <c r="D24" i="109" s="1"/>
  <c r="A4" i="109"/>
  <c r="O36" i="108"/>
  <c r="M36" i="108"/>
  <c r="K36" i="108"/>
  <c r="I36" i="108"/>
  <c r="G36" i="108"/>
  <c r="E36" i="108"/>
  <c r="C36" i="108"/>
  <c r="A36" i="108"/>
  <c r="O35" i="108"/>
  <c r="M35" i="108"/>
  <c r="K35" i="108"/>
  <c r="I35" i="108"/>
  <c r="G35" i="108"/>
  <c r="E35" i="108"/>
  <c r="C35" i="108"/>
  <c r="B35" i="108"/>
  <c r="O31" i="108"/>
  <c r="M31" i="108"/>
  <c r="K31" i="108"/>
  <c r="I31" i="108"/>
  <c r="J31" i="108" s="1"/>
  <c r="G31" i="108"/>
  <c r="H31" i="108" s="1"/>
  <c r="E31" i="108"/>
  <c r="C31" i="108"/>
  <c r="O30" i="108"/>
  <c r="M30" i="108"/>
  <c r="K30" i="108"/>
  <c r="I30" i="108"/>
  <c r="G30" i="108"/>
  <c r="H30" i="108" s="1"/>
  <c r="E30" i="108"/>
  <c r="C30" i="108"/>
  <c r="O29" i="108"/>
  <c r="M29" i="108"/>
  <c r="N29" i="108" s="1"/>
  <c r="K29" i="108"/>
  <c r="J29" i="108"/>
  <c r="I29" i="108"/>
  <c r="G29" i="108"/>
  <c r="E29" i="108"/>
  <c r="F29" i="108" s="1"/>
  <c r="C29" i="108"/>
  <c r="O28" i="108"/>
  <c r="M28" i="108"/>
  <c r="N28" i="108" s="1"/>
  <c r="K28" i="108"/>
  <c r="L28" i="108" s="1"/>
  <c r="I28" i="108"/>
  <c r="J28" i="108" s="1"/>
  <c r="G28" i="108"/>
  <c r="H28" i="108" s="1"/>
  <c r="E28" i="108"/>
  <c r="F28" i="108" s="1"/>
  <c r="C28" i="108"/>
  <c r="D28" i="108" s="1"/>
  <c r="O27" i="108"/>
  <c r="M27" i="108"/>
  <c r="K27" i="108"/>
  <c r="I27" i="108"/>
  <c r="G27" i="108"/>
  <c r="E27" i="108"/>
  <c r="C27" i="108"/>
  <c r="O26" i="108"/>
  <c r="M26" i="108"/>
  <c r="K26" i="108"/>
  <c r="I26" i="108"/>
  <c r="G26" i="108"/>
  <c r="H26" i="108" s="1"/>
  <c r="E26" i="108"/>
  <c r="C26" i="108"/>
  <c r="P24" i="108"/>
  <c r="O23" i="108"/>
  <c r="M23" i="108"/>
  <c r="K23" i="108"/>
  <c r="I23" i="108"/>
  <c r="G23" i="108"/>
  <c r="H23" i="108" s="1"/>
  <c r="E23" i="108"/>
  <c r="C23" i="108"/>
  <c r="O22" i="108"/>
  <c r="M22" i="108"/>
  <c r="K22" i="108"/>
  <c r="I22" i="108"/>
  <c r="G22" i="108"/>
  <c r="H22" i="108" s="1"/>
  <c r="E22" i="108"/>
  <c r="C22" i="108"/>
  <c r="O21" i="108"/>
  <c r="M21" i="108"/>
  <c r="K21" i="108"/>
  <c r="K24" i="108" s="1"/>
  <c r="I21" i="108"/>
  <c r="J21" i="108" s="1"/>
  <c r="G21" i="108"/>
  <c r="H21" i="108" s="1"/>
  <c r="E21" i="108"/>
  <c r="C21" i="108"/>
  <c r="C24" i="108" s="1"/>
  <c r="O18" i="108"/>
  <c r="M18" i="108"/>
  <c r="K18" i="108"/>
  <c r="I18" i="108"/>
  <c r="G18" i="108"/>
  <c r="H18" i="108" s="1"/>
  <c r="E18" i="108"/>
  <c r="C18" i="108"/>
  <c r="O17" i="108"/>
  <c r="F17" i="108" s="1"/>
  <c r="M17" i="108"/>
  <c r="K17" i="108"/>
  <c r="I17" i="108"/>
  <c r="J17" i="108" s="1"/>
  <c r="G17" i="108"/>
  <c r="E17" i="108"/>
  <c r="C17" i="108"/>
  <c r="D17" i="108" s="1"/>
  <c r="O16" i="108"/>
  <c r="M16" i="108"/>
  <c r="K16" i="108"/>
  <c r="I16" i="108"/>
  <c r="J16" i="108" s="1"/>
  <c r="G16" i="108"/>
  <c r="H16" i="108" s="1"/>
  <c r="E16" i="108"/>
  <c r="C16" i="108"/>
  <c r="O15" i="108"/>
  <c r="N15" i="108" s="1"/>
  <c r="M15" i="108"/>
  <c r="K15" i="108"/>
  <c r="L15" i="108" s="1"/>
  <c r="I15" i="108"/>
  <c r="H15" i="108"/>
  <c r="G15" i="108"/>
  <c r="E15" i="108"/>
  <c r="D15" i="108"/>
  <c r="C15" i="108"/>
  <c r="O14" i="108"/>
  <c r="M14" i="108"/>
  <c r="K14" i="108"/>
  <c r="L14" i="108" s="1"/>
  <c r="I14" i="108"/>
  <c r="J14" i="108" s="1"/>
  <c r="G14" i="108"/>
  <c r="H14" i="108" s="1"/>
  <c r="E14" i="108"/>
  <c r="C14" i="108"/>
  <c r="D14" i="108" s="1"/>
  <c r="O13" i="108"/>
  <c r="N13" i="108" s="1"/>
  <c r="M13" i="108"/>
  <c r="K13" i="108"/>
  <c r="L13" i="108" s="1"/>
  <c r="I13" i="108"/>
  <c r="G13" i="108"/>
  <c r="H13" i="108" s="1"/>
  <c r="E13" i="108"/>
  <c r="D13" i="108"/>
  <c r="C13" i="108"/>
  <c r="O12" i="108"/>
  <c r="M12" i="108"/>
  <c r="K12" i="108"/>
  <c r="I12" i="108"/>
  <c r="G12" i="108"/>
  <c r="E12" i="108"/>
  <c r="C12" i="108"/>
  <c r="O11" i="108"/>
  <c r="M11" i="108"/>
  <c r="K11" i="108"/>
  <c r="I11" i="108"/>
  <c r="J11" i="108" s="1"/>
  <c r="G11" i="108"/>
  <c r="H11" i="108" s="1"/>
  <c r="E11" i="108"/>
  <c r="C11" i="108"/>
  <c r="O10" i="108"/>
  <c r="M10" i="108"/>
  <c r="K10" i="108"/>
  <c r="I10" i="108"/>
  <c r="G10" i="108"/>
  <c r="E10" i="108"/>
  <c r="C10" i="108"/>
  <c r="A4" i="108"/>
  <c r="I63" i="107"/>
  <c r="H63" i="107"/>
  <c r="G63" i="107"/>
  <c r="F63" i="107"/>
  <c r="E63" i="107"/>
  <c r="B63" i="107"/>
  <c r="I62" i="107"/>
  <c r="H62" i="107"/>
  <c r="G62" i="107"/>
  <c r="F62" i="107"/>
  <c r="E62" i="107"/>
  <c r="D62" i="107"/>
  <c r="I59" i="107"/>
  <c r="H59" i="107"/>
  <c r="G59" i="107"/>
  <c r="F59" i="107"/>
  <c r="E59" i="107"/>
  <c r="I58" i="107"/>
  <c r="H58" i="107"/>
  <c r="G58" i="107"/>
  <c r="F58" i="107"/>
  <c r="E58" i="107"/>
  <c r="I57" i="107"/>
  <c r="H57" i="107"/>
  <c r="G57" i="107"/>
  <c r="F57" i="107"/>
  <c r="E57" i="107"/>
  <c r="I56" i="107"/>
  <c r="H56" i="107"/>
  <c r="G56" i="107"/>
  <c r="F56" i="107"/>
  <c r="E56" i="107"/>
  <c r="I55" i="107"/>
  <c r="H55" i="107"/>
  <c r="G55" i="107"/>
  <c r="F55" i="107"/>
  <c r="E55" i="107"/>
  <c r="I54" i="107"/>
  <c r="H54" i="107"/>
  <c r="G54" i="107"/>
  <c r="F54" i="107"/>
  <c r="E54" i="107"/>
  <c r="B54" i="107"/>
  <c r="I53" i="107"/>
  <c r="H53" i="107"/>
  <c r="G53" i="107"/>
  <c r="F53" i="107"/>
  <c r="E53" i="107"/>
  <c r="D53" i="107"/>
  <c r="I52" i="107"/>
  <c r="H52" i="107"/>
  <c r="G52" i="107"/>
  <c r="F52" i="107"/>
  <c r="E52" i="107"/>
  <c r="I51" i="107"/>
  <c r="H51" i="107"/>
  <c r="G51" i="107"/>
  <c r="F51" i="107"/>
  <c r="E51" i="107"/>
  <c r="B51" i="107"/>
  <c r="I50" i="107"/>
  <c r="H50" i="107"/>
  <c r="G50" i="107"/>
  <c r="F50" i="107"/>
  <c r="E50" i="107"/>
  <c r="D50" i="107"/>
  <c r="I48" i="107"/>
  <c r="H48" i="107"/>
  <c r="G48" i="107"/>
  <c r="F48" i="107"/>
  <c r="E48" i="107"/>
  <c r="I47" i="107"/>
  <c r="H47" i="107"/>
  <c r="G47" i="107"/>
  <c r="F47" i="107"/>
  <c r="E47" i="107"/>
  <c r="I46" i="107"/>
  <c r="H46" i="107"/>
  <c r="G46" i="107"/>
  <c r="F46" i="107"/>
  <c r="E46" i="107"/>
  <c r="I45" i="107"/>
  <c r="H45" i="107"/>
  <c r="G45" i="107"/>
  <c r="F45" i="107"/>
  <c r="E45" i="107"/>
  <c r="I44" i="107"/>
  <c r="H44" i="107"/>
  <c r="G44" i="107"/>
  <c r="F44" i="107"/>
  <c r="E44" i="107"/>
  <c r="I43" i="107"/>
  <c r="H43" i="107"/>
  <c r="G43" i="107"/>
  <c r="F43" i="107"/>
  <c r="E43" i="107"/>
  <c r="I42" i="107"/>
  <c r="H42" i="107"/>
  <c r="G42" i="107"/>
  <c r="F42" i="107"/>
  <c r="E42" i="107"/>
  <c r="I41" i="107"/>
  <c r="H41" i="107"/>
  <c r="G41" i="107"/>
  <c r="F41" i="107"/>
  <c r="E41" i="107"/>
  <c r="I40" i="107"/>
  <c r="H40" i="107"/>
  <c r="G40" i="107"/>
  <c r="F40" i="107"/>
  <c r="E40" i="107"/>
  <c r="B40" i="107"/>
  <c r="I39" i="107"/>
  <c r="H39" i="107"/>
  <c r="G39" i="107"/>
  <c r="F39" i="107"/>
  <c r="E39" i="107"/>
  <c r="D39" i="107"/>
  <c r="I38" i="107"/>
  <c r="H38" i="107"/>
  <c r="G38" i="107"/>
  <c r="F38" i="107"/>
  <c r="E38" i="107"/>
  <c r="I37" i="107"/>
  <c r="H37" i="107"/>
  <c r="G37" i="107"/>
  <c r="F37" i="107"/>
  <c r="E37" i="107"/>
  <c r="B37" i="107"/>
  <c r="I36" i="107"/>
  <c r="H36" i="107"/>
  <c r="G36" i="107"/>
  <c r="F36" i="107"/>
  <c r="E36" i="107"/>
  <c r="D36" i="107"/>
  <c r="I34" i="107"/>
  <c r="H34" i="107"/>
  <c r="G34" i="107"/>
  <c r="F34" i="107"/>
  <c r="E34" i="107"/>
  <c r="I32" i="107"/>
  <c r="H32" i="107"/>
  <c r="G32" i="107"/>
  <c r="F32" i="107"/>
  <c r="E32" i="107"/>
  <c r="I31" i="107"/>
  <c r="H31" i="107"/>
  <c r="G31" i="107"/>
  <c r="F31" i="107"/>
  <c r="E31" i="107"/>
  <c r="I30" i="107"/>
  <c r="H30" i="107"/>
  <c r="G30" i="107"/>
  <c r="F30" i="107"/>
  <c r="E30" i="107"/>
  <c r="I29" i="107"/>
  <c r="H29" i="107"/>
  <c r="G29" i="107"/>
  <c r="F29" i="107"/>
  <c r="E29" i="107"/>
  <c r="I28" i="107"/>
  <c r="H28" i="107"/>
  <c r="G28" i="107"/>
  <c r="F28" i="107"/>
  <c r="E28" i="107"/>
  <c r="I27" i="107"/>
  <c r="H27" i="107"/>
  <c r="G27" i="107"/>
  <c r="F27" i="107"/>
  <c r="E27" i="107"/>
  <c r="I25" i="107"/>
  <c r="H25" i="107"/>
  <c r="G25" i="107"/>
  <c r="F25" i="107"/>
  <c r="E25" i="107"/>
  <c r="I24" i="107"/>
  <c r="H24" i="107"/>
  <c r="G24" i="107"/>
  <c r="F24" i="107"/>
  <c r="E24" i="107"/>
  <c r="B24" i="107"/>
  <c r="I23" i="107"/>
  <c r="H23" i="107"/>
  <c r="G23" i="107"/>
  <c r="F23" i="107"/>
  <c r="E23" i="107"/>
  <c r="D23" i="107"/>
  <c r="I20" i="107"/>
  <c r="H20" i="107"/>
  <c r="G20" i="107"/>
  <c r="F20" i="107"/>
  <c r="E20" i="107"/>
  <c r="I19" i="107"/>
  <c r="H19" i="107"/>
  <c r="G19" i="107"/>
  <c r="F19" i="107"/>
  <c r="E19" i="107"/>
  <c r="I18" i="107"/>
  <c r="H18" i="107"/>
  <c r="G18" i="107"/>
  <c r="F18" i="107"/>
  <c r="E18" i="107"/>
  <c r="I15" i="107"/>
  <c r="H15" i="107"/>
  <c r="G15" i="107"/>
  <c r="F15" i="107"/>
  <c r="E15" i="107"/>
  <c r="I14" i="107"/>
  <c r="H14" i="107"/>
  <c r="G14" i="107"/>
  <c r="F14" i="107"/>
  <c r="E14" i="107"/>
  <c r="I13" i="107"/>
  <c r="H13" i="107"/>
  <c r="G13" i="107"/>
  <c r="F13" i="107"/>
  <c r="E13" i="107"/>
  <c r="I12" i="107"/>
  <c r="H12" i="107"/>
  <c r="G12" i="107"/>
  <c r="F12" i="107"/>
  <c r="E12" i="107"/>
  <c r="I11" i="107"/>
  <c r="H11" i="107"/>
  <c r="G11" i="107"/>
  <c r="F11" i="107"/>
  <c r="E11" i="107"/>
  <c r="I10" i="107"/>
  <c r="H10" i="107"/>
  <c r="G10" i="107"/>
  <c r="F10" i="107"/>
  <c r="E10" i="107"/>
  <c r="B4" i="107"/>
  <c r="F52" i="106"/>
  <c r="E52" i="106"/>
  <c r="F51" i="106"/>
  <c r="E51" i="106"/>
  <c r="F50" i="106"/>
  <c r="E50" i="106"/>
  <c r="F49" i="106"/>
  <c r="E49" i="106"/>
  <c r="F48" i="106"/>
  <c r="E48" i="106"/>
  <c r="F47" i="106"/>
  <c r="E47" i="106"/>
  <c r="E53" i="106" s="1"/>
  <c r="B41" i="106"/>
  <c r="H34" i="106"/>
  <c r="G34" i="106"/>
  <c r="F34" i="106"/>
  <c r="H32" i="106"/>
  <c r="G32" i="106"/>
  <c r="F32" i="106"/>
  <c r="E32" i="106"/>
  <c r="H31" i="106"/>
  <c r="G31" i="106"/>
  <c r="F31" i="106"/>
  <c r="E31" i="106"/>
  <c r="H30" i="106"/>
  <c r="G30" i="106"/>
  <c r="F30" i="106"/>
  <c r="E30" i="106"/>
  <c r="H29" i="106"/>
  <c r="G29" i="106"/>
  <c r="F29" i="106"/>
  <c r="E29" i="106"/>
  <c r="H28" i="106"/>
  <c r="G28" i="106"/>
  <c r="F28" i="106"/>
  <c r="E28" i="106"/>
  <c r="H27" i="106"/>
  <c r="G27" i="106"/>
  <c r="F27" i="106"/>
  <c r="E27" i="106"/>
  <c r="H26" i="106"/>
  <c r="G26" i="106"/>
  <c r="F26" i="106"/>
  <c r="E26" i="106"/>
  <c r="H25" i="106"/>
  <c r="G25" i="106"/>
  <c r="F25" i="106"/>
  <c r="E25" i="106"/>
  <c r="H24" i="106"/>
  <c r="G24" i="106"/>
  <c r="F24" i="106"/>
  <c r="E24" i="106"/>
  <c r="H23" i="106"/>
  <c r="G23" i="106"/>
  <c r="F23" i="106"/>
  <c r="E23" i="106"/>
  <c r="H22" i="106"/>
  <c r="G22" i="106"/>
  <c r="F22" i="106"/>
  <c r="E22" i="106"/>
  <c r="H21" i="106"/>
  <c r="G21" i="106"/>
  <c r="F21" i="106"/>
  <c r="E21" i="106"/>
  <c r="H20" i="106"/>
  <c r="G20" i="106"/>
  <c r="F20" i="106"/>
  <c r="E20" i="106"/>
  <c r="H19" i="106"/>
  <c r="G19" i="106"/>
  <c r="F19" i="106"/>
  <c r="E19" i="106"/>
  <c r="H18" i="106"/>
  <c r="G18" i="106"/>
  <c r="F18" i="106"/>
  <c r="E18" i="106"/>
  <c r="H17" i="106"/>
  <c r="G17" i="106"/>
  <c r="F17" i="106"/>
  <c r="E17" i="106"/>
  <c r="H16" i="106"/>
  <c r="G16" i="106"/>
  <c r="F16" i="106"/>
  <c r="E16" i="106"/>
  <c r="H15" i="106"/>
  <c r="G15" i="106"/>
  <c r="F15" i="106"/>
  <c r="E15" i="106"/>
  <c r="E34" i="106" s="1"/>
  <c r="G12" i="106"/>
  <c r="F12" i="106"/>
  <c r="E12" i="106"/>
  <c r="E11" i="106"/>
  <c r="B8" i="106"/>
  <c r="B75" i="105"/>
  <c r="K74" i="105"/>
  <c r="J74" i="105"/>
  <c r="I74" i="105"/>
  <c r="H74" i="105"/>
  <c r="G74" i="105"/>
  <c r="F74" i="105"/>
  <c r="E74" i="105"/>
  <c r="D74" i="105"/>
  <c r="K72" i="105"/>
  <c r="J72" i="105"/>
  <c r="I72" i="105"/>
  <c r="H72" i="105"/>
  <c r="G72" i="105"/>
  <c r="F72" i="105"/>
  <c r="E72" i="105"/>
  <c r="D72" i="105"/>
  <c r="A72" i="105"/>
  <c r="K71" i="105"/>
  <c r="J71" i="105"/>
  <c r="I71" i="105"/>
  <c r="H71" i="105"/>
  <c r="G71" i="105"/>
  <c r="F71" i="105"/>
  <c r="E71" i="105"/>
  <c r="D71" i="105"/>
  <c r="C71" i="105"/>
  <c r="K69" i="105"/>
  <c r="J69" i="105"/>
  <c r="I69" i="105"/>
  <c r="H69" i="105"/>
  <c r="G69" i="105"/>
  <c r="F69" i="105"/>
  <c r="E69" i="105"/>
  <c r="D69" i="105"/>
  <c r="K68" i="105"/>
  <c r="J68" i="105"/>
  <c r="I68" i="105"/>
  <c r="H68" i="105"/>
  <c r="G68" i="105"/>
  <c r="F68" i="105"/>
  <c r="E68" i="105"/>
  <c r="D68" i="105"/>
  <c r="K67" i="105"/>
  <c r="J67" i="105"/>
  <c r="I67" i="105"/>
  <c r="H67" i="105"/>
  <c r="G67" i="105"/>
  <c r="F67" i="105"/>
  <c r="E67" i="105"/>
  <c r="D67" i="105"/>
  <c r="K66" i="105"/>
  <c r="J66" i="105"/>
  <c r="I66" i="105"/>
  <c r="H66" i="105"/>
  <c r="G66" i="105"/>
  <c r="F66" i="105"/>
  <c r="E66" i="105"/>
  <c r="D66" i="105"/>
  <c r="K65" i="105"/>
  <c r="J65" i="105"/>
  <c r="I65" i="105"/>
  <c r="H65" i="105"/>
  <c r="G65" i="105"/>
  <c r="F65" i="105"/>
  <c r="E65" i="105"/>
  <c r="D65" i="105"/>
  <c r="K64" i="105"/>
  <c r="J64" i="105"/>
  <c r="I64" i="105"/>
  <c r="H64" i="105"/>
  <c r="G64" i="105"/>
  <c r="F64" i="105"/>
  <c r="E64" i="105"/>
  <c r="D64" i="105"/>
  <c r="A64" i="105"/>
  <c r="K63" i="105"/>
  <c r="J63" i="105"/>
  <c r="I63" i="105"/>
  <c r="H63" i="105"/>
  <c r="G63" i="105"/>
  <c r="F63" i="105"/>
  <c r="E63" i="105"/>
  <c r="D63" i="105"/>
  <c r="C63" i="105"/>
  <c r="K62" i="105"/>
  <c r="J62" i="105"/>
  <c r="I62" i="105"/>
  <c r="H62" i="105"/>
  <c r="G62" i="105"/>
  <c r="F62" i="105"/>
  <c r="E62" i="105"/>
  <c r="D62" i="105"/>
  <c r="K61" i="105"/>
  <c r="J61" i="105"/>
  <c r="I61" i="105"/>
  <c r="H61" i="105"/>
  <c r="E61" i="105"/>
  <c r="D61" i="105"/>
  <c r="A61" i="105"/>
  <c r="K60" i="105"/>
  <c r="J60" i="105"/>
  <c r="I60" i="105"/>
  <c r="H60" i="105"/>
  <c r="E60" i="105"/>
  <c r="D60" i="105"/>
  <c r="C60" i="105"/>
  <c r="K58" i="105"/>
  <c r="J58" i="105"/>
  <c r="I58" i="105"/>
  <c r="H58" i="105"/>
  <c r="G58" i="105"/>
  <c r="F58" i="105"/>
  <c r="E58" i="105"/>
  <c r="D58" i="105"/>
  <c r="K57" i="105"/>
  <c r="J57" i="105"/>
  <c r="I57" i="105"/>
  <c r="H57" i="105"/>
  <c r="G57" i="105"/>
  <c r="F57" i="105"/>
  <c r="E57" i="105"/>
  <c r="D57" i="105"/>
  <c r="K56" i="105"/>
  <c r="J56" i="105"/>
  <c r="I56" i="105"/>
  <c r="H56" i="105"/>
  <c r="G56" i="105"/>
  <c r="F56" i="105"/>
  <c r="E56" i="105"/>
  <c r="D56" i="105"/>
  <c r="K55" i="105"/>
  <c r="J55" i="105"/>
  <c r="I55" i="105"/>
  <c r="H55" i="105"/>
  <c r="G55" i="105"/>
  <c r="F55" i="105"/>
  <c r="E55" i="105"/>
  <c r="D55" i="105"/>
  <c r="K54" i="105"/>
  <c r="J54" i="105"/>
  <c r="I54" i="105"/>
  <c r="H54" i="105"/>
  <c r="G54" i="105"/>
  <c r="F54" i="105"/>
  <c r="E54" i="105"/>
  <c r="D54" i="105"/>
  <c r="K53" i="105"/>
  <c r="J53" i="105"/>
  <c r="I53" i="105"/>
  <c r="H53" i="105"/>
  <c r="G53" i="105"/>
  <c r="F53" i="105"/>
  <c r="E53" i="105"/>
  <c r="D53" i="105"/>
  <c r="K52" i="105"/>
  <c r="J52" i="105"/>
  <c r="I52" i="105"/>
  <c r="H52" i="105"/>
  <c r="G52" i="105"/>
  <c r="F52" i="105"/>
  <c r="E52" i="105"/>
  <c r="D52" i="105"/>
  <c r="K51" i="105"/>
  <c r="J51" i="105"/>
  <c r="J59" i="105" s="1"/>
  <c r="I51" i="105"/>
  <c r="I59" i="105" s="1"/>
  <c r="H51" i="105"/>
  <c r="H59" i="105" s="1"/>
  <c r="G51" i="105"/>
  <c r="G59" i="105" s="1"/>
  <c r="F51" i="105"/>
  <c r="F59" i="105" s="1"/>
  <c r="E51" i="105"/>
  <c r="E59" i="105" s="1"/>
  <c r="D51" i="105"/>
  <c r="D59" i="105" s="1"/>
  <c r="A46" i="105"/>
  <c r="K42" i="105"/>
  <c r="J42" i="105"/>
  <c r="I42" i="105"/>
  <c r="H42" i="105"/>
  <c r="G42" i="105"/>
  <c r="F42" i="105"/>
  <c r="E42" i="105"/>
  <c r="D42" i="105"/>
  <c r="A42" i="105"/>
  <c r="K41" i="105"/>
  <c r="J41" i="105"/>
  <c r="I41" i="105"/>
  <c r="H41" i="105"/>
  <c r="G41" i="105"/>
  <c r="F41" i="105"/>
  <c r="E41" i="105"/>
  <c r="D41" i="105"/>
  <c r="C41" i="105"/>
  <c r="K40" i="105"/>
  <c r="J40" i="105"/>
  <c r="I40" i="105"/>
  <c r="H40" i="105"/>
  <c r="G40" i="105"/>
  <c r="F40" i="105"/>
  <c r="E40" i="105"/>
  <c r="D40" i="105"/>
  <c r="K39" i="105"/>
  <c r="J39" i="105"/>
  <c r="I39" i="105"/>
  <c r="H39" i="105"/>
  <c r="G39" i="105"/>
  <c r="F39" i="105"/>
  <c r="E39" i="105"/>
  <c r="D39" i="105"/>
  <c r="A39" i="105"/>
  <c r="K38" i="105"/>
  <c r="J38" i="105"/>
  <c r="I38" i="105"/>
  <c r="H38" i="105"/>
  <c r="G38" i="105"/>
  <c r="F38" i="105"/>
  <c r="E38" i="105"/>
  <c r="D38" i="105"/>
  <c r="C38" i="105"/>
  <c r="K36" i="105"/>
  <c r="J36" i="105"/>
  <c r="I36" i="105"/>
  <c r="H36" i="105"/>
  <c r="G36" i="105"/>
  <c r="F36" i="105"/>
  <c r="E36" i="105"/>
  <c r="D36" i="105"/>
  <c r="K35" i="105"/>
  <c r="J35" i="105"/>
  <c r="I35" i="105"/>
  <c r="H35" i="105"/>
  <c r="G35" i="105"/>
  <c r="F35" i="105"/>
  <c r="E35" i="105"/>
  <c r="D35" i="105"/>
  <c r="K33" i="105"/>
  <c r="J33" i="105"/>
  <c r="I33" i="105"/>
  <c r="H33" i="105"/>
  <c r="G33" i="105"/>
  <c r="F33" i="105"/>
  <c r="E33" i="105"/>
  <c r="D33" i="105"/>
  <c r="K32" i="105"/>
  <c r="J32" i="105"/>
  <c r="I32" i="105"/>
  <c r="H32" i="105"/>
  <c r="G32" i="105"/>
  <c r="F32" i="105"/>
  <c r="E32" i="105"/>
  <c r="D32" i="105"/>
  <c r="K31" i="105"/>
  <c r="J31" i="105"/>
  <c r="I31" i="105"/>
  <c r="H31" i="105"/>
  <c r="G31" i="105"/>
  <c r="F31" i="105"/>
  <c r="E31" i="105"/>
  <c r="D31" i="105"/>
  <c r="K30" i="105"/>
  <c r="J30" i="105"/>
  <c r="I30" i="105"/>
  <c r="H30" i="105"/>
  <c r="G30" i="105"/>
  <c r="F30" i="105"/>
  <c r="E30" i="105"/>
  <c r="D30" i="105"/>
  <c r="K29" i="105"/>
  <c r="J29" i="105"/>
  <c r="I29" i="105"/>
  <c r="H29" i="105"/>
  <c r="G29" i="105"/>
  <c r="F29" i="105"/>
  <c r="E29" i="105"/>
  <c r="D29" i="105"/>
  <c r="K28" i="105"/>
  <c r="J28" i="105"/>
  <c r="J34" i="105" s="1"/>
  <c r="J37" i="105" s="1"/>
  <c r="I28" i="105"/>
  <c r="I34" i="105" s="1"/>
  <c r="I37" i="105" s="1"/>
  <c r="H28" i="105"/>
  <c r="H34" i="105" s="1"/>
  <c r="G28" i="105"/>
  <c r="G34" i="105" s="1"/>
  <c r="G37" i="105" s="1"/>
  <c r="F28" i="105"/>
  <c r="F34" i="105" s="1"/>
  <c r="F37" i="105" s="1"/>
  <c r="E28" i="105"/>
  <c r="E34" i="105" s="1"/>
  <c r="E37" i="105" s="1"/>
  <c r="D28" i="105"/>
  <c r="D34" i="105" s="1"/>
  <c r="D37" i="105" s="1"/>
  <c r="K26" i="105"/>
  <c r="J26" i="105"/>
  <c r="I26" i="105"/>
  <c r="H26" i="105"/>
  <c r="G26" i="105"/>
  <c r="F26" i="105"/>
  <c r="E26" i="105"/>
  <c r="D26" i="105"/>
  <c r="K25" i="105"/>
  <c r="J25" i="105"/>
  <c r="I25" i="105"/>
  <c r="H25" i="105"/>
  <c r="G25" i="105"/>
  <c r="F25" i="105"/>
  <c r="E25" i="105"/>
  <c r="D25" i="105"/>
  <c r="A25" i="105"/>
  <c r="K24" i="105"/>
  <c r="J24" i="105"/>
  <c r="I24" i="105"/>
  <c r="H24" i="105"/>
  <c r="G24" i="105"/>
  <c r="F24" i="105"/>
  <c r="E24" i="105"/>
  <c r="D24" i="105"/>
  <c r="C24" i="105"/>
  <c r="J22" i="105"/>
  <c r="K21" i="105"/>
  <c r="J21" i="105"/>
  <c r="I21" i="105"/>
  <c r="H21" i="105"/>
  <c r="G21" i="105"/>
  <c r="F21" i="105"/>
  <c r="E21" i="105"/>
  <c r="D21" i="105"/>
  <c r="K20" i="105"/>
  <c r="J20" i="105"/>
  <c r="I20" i="105"/>
  <c r="H20" i="105"/>
  <c r="G20" i="105"/>
  <c r="F20" i="105"/>
  <c r="E20" i="105"/>
  <c r="D20" i="105"/>
  <c r="K19" i="105"/>
  <c r="J19" i="105"/>
  <c r="I19" i="105"/>
  <c r="I22" i="105" s="1"/>
  <c r="H19" i="105"/>
  <c r="H22" i="105" s="1"/>
  <c r="G19" i="105"/>
  <c r="G22" i="105" s="1"/>
  <c r="F19" i="105"/>
  <c r="F22" i="105" s="1"/>
  <c r="E19" i="105"/>
  <c r="E22" i="105" s="1"/>
  <c r="D19" i="105"/>
  <c r="D22" i="105" s="1"/>
  <c r="K17" i="105"/>
  <c r="J17" i="105"/>
  <c r="I17" i="105"/>
  <c r="H17" i="105"/>
  <c r="G17" i="105"/>
  <c r="F17" i="105"/>
  <c r="E17" i="105"/>
  <c r="D17" i="105"/>
  <c r="K16" i="105"/>
  <c r="J16" i="105"/>
  <c r="I16" i="105"/>
  <c r="H16" i="105"/>
  <c r="G16" i="105"/>
  <c r="F16" i="105"/>
  <c r="E16" i="105"/>
  <c r="D16" i="105"/>
  <c r="K14" i="105"/>
  <c r="J14" i="105"/>
  <c r="I14" i="105"/>
  <c r="H14" i="105"/>
  <c r="G14" i="105"/>
  <c r="F14" i="105"/>
  <c r="E14" i="105"/>
  <c r="D14" i="105"/>
  <c r="K13" i="105"/>
  <c r="J13" i="105"/>
  <c r="I13" i="105"/>
  <c r="H13" i="105"/>
  <c r="G13" i="105"/>
  <c r="F13" i="105"/>
  <c r="E13" i="105"/>
  <c r="D13" i="105"/>
  <c r="K12" i="105"/>
  <c r="J12" i="105"/>
  <c r="I12" i="105"/>
  <c r="H12" i="105"/>
  <c r="G12" i="105"/>
  <c r="F12" i="105"/>
  <c r="E12" i="105"/>
  <c r="D12" i="105"/>
  <c r="K11" i="105"/>
  <c r="J11" i="105"/>
  <c r="I11" i="105"/>
  <c r="H11" i="105"/>
  <c r="G11" i="105"/>
  <c r="F11" i="105"/>
  <c r="E11" i="105"/>
  <c r="D11" i="105"/>
  <c r="K10" i="105"/>
  <c r="J10" i="105"/>
  <c r="J15" i="105" s="1"/>
  <c r="I10" i="105"/>
  <c r="I15" i="105" s="1"/>
  <c r="I23" i="105" s="1"/>
  <c r="H10" i="105"/>
  <c r="H15" i="105" s="1"/>
  <c r="G10" i="105"/>
  <c r="G15" i="105" s="1"/>
  <c r="G23" i="105" s="1"/>
  <c r="G70" i="105" s="1"/>
  <c r="F10" i="105"/>
  <c r="F15" i="105" s="1"/>
  <c r="F23" i="105" s="1"/>
  <c r="F70" i="105" s="1"/>
  <c r="E10" i="105"/>
  <c r="E15" i="105" s="1"/>
  <c r="E23" i="105" s="1"/>
  <c r="D10" i="105"/>
  <c r="D15" i="105" s="1"/>
  <c r="D23" i="105" s="1"/>
  <c r="A4" i="105"/>
  <c r="O35" i="104"/>
  <c r="M35" i="104"/>
  <c r="K35" i="104"/>
  <c r="I35" i="104"/>
  <c r="G35" i="104"/>
  <c r="E35" i="104"/>
  <c r="C35" i="104"/>
  <c r="A35" i="104"/>
  <c r="O34" i="104"/>
  <c r="M34" i="104"/>
  <c r="K34" i="104"/>
  <c r="I34" i="104"/>
  <c r="G34" i="104"/>
  <c r="E34" i="104"/>
  <c r="C34" i="104"/>
  <c r="B34" i="104"/>
  <c r="O31" i="104"/>
  <c r="N31" i="104" s="1"/>
  <c r="M31" i="104"/>
  <c r="K31" i="104"/>
  <c r="I31" i="104"/>
  <c r="G31" i="104"/>
  <c r="E31" i="104"/>
  <c r="C31" i="104"/>
  <c r="O30" i="104"/>
  <c r="L30" i="104" s="1"/>
  <c r="M30" i="104"/>
  <c r="K30" i="104"/>
  <c r="I30" i="104"/>
  <c r="G30" i="104"/>
  <c r="E30" i="104"/>
  <c r="C30" i="104"/>
  <c r="O29" i="104"/>
  <c r="M29" i="104"/>
  <c r="K29" i="104"/>
  <c r="I29" i="104"/>
  <c r="G29" i="104"/>
  <c r="E29" i="104"/>
  <c r="C29" i="104"/>
  <c r="O28" i="104"/>
  <c r="L28" i="104" s="1"/>
  <c r="M28" i="104"/>
  <c r="K28" i="104"/>
  <c r="I28" i="104"/>
  <c r="G28" i="104"/>
  <c r="E28" i="104"/>
  <c r="C28" i="104"/>
  <c r="O27" i="104"/>
  <c r="M27" i="104"/>
  <c r="K27" i="104"/>
  <c r="I27" i="104"/>
  <c r="G27" i="104"/>
  <c r="E27" i="104"/>
  <c r="C27" i="104"/>
  <c r="O26" i="104"/>
  <c r="N26" i="104" s="1"/>
  <c r="M26" i="104"/>
  <c r="K26" i="104"/>
  <c r="I26" i="104"/>
  <c r="G26" i="104"/>
  <c r="E26" i="104"/>
  <c r="C26" i="104"/>
  <c r="C32" i="104" s="1"/>
  <c r="O23" i="104"/>
  <c r="M23" i="104"/>
  <c r="K23" i="104"/>
  <c r="I23" i="104"/>
  <c r="G23" i="104"/>
  <c r="E23" i="104"/>
  <c r="C23" i="104"/>
  <c r="O22" i="104"/>
  <c r="N22" i="104" s="1"/>
  <c r="M22" i="104"/>
  <c r="K22" i="104"/>
  <c r="I22" i="104"/>
  <c r="G22" i="104"/>
  <c r="E22" i="104"/>
  <c r="C22" i="104"/>
  <c r="O21" i="104"/>
  <c r="M21" i="104"/>
  <c r="M24" i="104" s="1"/>
  <c r="K21" i="104"/>
  <c r="I21" i="104"/>
  <c r="G21" i="104"/>
  <c r="E21" i="104"/>
  <c r="E24" i="104" s="1"/>
  <c r="C21" i="104"/>
  <c r="O18" i="104"/>
  <c r="L18" i="104" s="1"/>
  <c r="M18" i="104"/>
  <c r="K18" i="104"/>
  <c r="I18" i="104"/>
  <c r="G18" i="104"/>
  <c r="E18" i="104"/>
  <c r="C18" i="104"/>
  <c r="O17" i="104"/>
  <c r="N17" i="104" s="1"/>
  <c r="M17" i="104"/>
  <c r="K17" i="104"/>
  <c r="I17" i="104"/>
  <c r="G17" i="104"/>
  <c r="E17" i="104"/>
  <c r="C17" i="104"/>
  <c r="O16" i="104"/>
  <c r="L16" i="104" s="1"/>
  <c r="M16" i="104"/>
  <c r="K16" i="104"/>
  <c r="I16" i="104"/>
  <c r="G16" i="104"/>
  <c r="E16" i="104"/>
  <c r="C16" i="104"/>
  <c r="O15" i="104"/>
  <c r="N15" i="104" s="1"/>
  <c r="M15" i="104"/>
  <c r="K15" i="104"/>
  <c r="I15" i="104"/>
  <c r="G15" i="104"/>
  <c r="E15" i="104"/>
  <c r="C15" i="104"/>
  <c r="O14" i="104"/>
  <c r="M14" i="104"/>
  <c r="K14" i="104"/>
  <c r="I14" i="104"/>
  <c r="G14" i="104"/>
  <c r="E14" i="104"/>
  <c r="C14" i="104"/>
  <c r="O13" i="104"/>
  <c r="M13" i="104"/>
  <c r="K13" i="104"/>
  <c r="I13" i="104"/>
  <c r="G13" i="104"/>
  <c r="E13" i="104"/>
  <c r="C13" i="104"/>
  <c r="O12" i="104"/>
  <c r="M12" i="104"/>
  <c r="K12" i="104"/>
  <c r="I12" i="104"/>
  <c r="G12" i="104"/>
  <c r="E12" i="104"/>
  <c r="C12" i="104"/>
  <c r="O11" i="104"/>
  <c r="L11" i="104" s="1"/>
  <c r="N11" i="104"/>
  <c r="M11" i="104"/>
  <c r="K11" i="104"/>
  <c r="J11" i="104"/>
  <c r="I11" i="104"/>
  <c r="G11" i="104"/>
  <c r="F11" i="104"/>
  <c r="E11" i="104"/>
  <c r="C11" i="104"/>
  <c r="O10" i="104"/>
  <c r="L10" i="104" s="1"/>
  <c r="M10" i="104"/>
  <c r="K10" i="104"/>
  <c r="I10" i="104"/>
  <c r="G10" i="104"/>
  <c r="E10" i="104"/>
  <c r="C10" i="104"/>
  <c r="A4" i="104"/>
  <c r="I62" i="103"/>
  <c r="H62" i="103"/>
  <c r="G62" i="103"/>
  <c r="F62" i="103"/>
  <c r="E62" i="103"/>
  <c r="B62" i="103"/>
  <c r="I61" i="103"/>
  <c r="H61" i="103"/>
  <c r="G61" i="103"/>
  <c r="F61" i="103"/>
  <c r="E61" i="103"/>
  <c r="D61" i="103"/>
  <c r="I59" i="103"/>
  <c r="H59" i="103"/>
  <c r="G59" i="103"/>
  <c r="F59" i="103"/>
  <c r="E59" i="103"/>
  <c r="I58" i="103"/>
  <c r="H58" i="103"/>
  <c r="G58" i="103"/>
  <c r="F58" i="103"/>
  <c r="E58" i="103"/>
  <c r="I57" i="103"/>
  <c r="H57" i="103"/>
  <c r="G57" i="103"/>
  <c r="F57" i="103"/>
  <c r="E57" i="103"/>
  <c r="I56" i="103"/>
  <c r="H56" i="103"/>
  <c r="G56" i="103"/>
  <c r="F56" i="103"/>
  <c r="E56" i="103"/>
  <c r="I55" i="103"/>
  <c r="H55" i="103"/>
  <c r="G55" i="103"/>
  <c r="F55" i="103"/>
  <c r="E55" i="103"/>
  <c r="I54" i="103"/>
  <c r="H54" i="103"/>
  <c r="G54" i="103"/>
  <c r="F54" i="103"/>
  <c r="E54" i="103"/>
  <c r="B54" i="103"/>
  <c r="I53" i="103"/>
  <c r="H53" i="103"/>
  <c r="G53" i="103"/>
  <c r="F53" i="103"/>
  <c r="E53" i="103"/>
  <c r="D53" i="103"/>
  <c r="I52" i="103"/>
  <c r="H52" i="103"/>
  <c r="G52" i="103"/>
  <c r="F52" i="103"/>
  <c r="E52" i="103"/>
  <c r="I51" i="103"/>
  <c r="H51" i="103"/>
  <c r="G51" i="103"/>
  <c r="F51" i="103"/>
  <c r="E51" i="103"/>
  <c r="B51" i="103"/>
  <c r="I50" i="103"/>
  <c r="H50" i="103"/>
  <c r="G50" i="103"/>
  <c r="F50" i="103"/>
  <c r="E50" i="103"/>
  <c r="D50" i="103"/>
  <c r="I48" i="103"/>
  <c r="H48" i="103"/>
  <c r="G48" i="103"/>
  <c r="F48" i="103"/>
  <c r="E48" i="103"/>
  <c r="I47" i="103"/>
  <c r="H47" i="103"/>
  <c r="G47" i="103"/>
  <c r="F47" i="103"/>
  <c r="E47" i="103"/>
  <c r="I46" i="103"/>
  <c r="H46" i="103"/>
  <c r="G46" i="103"/>
  <c r="F46" i="103"/>
  <c r="E46" i="103"/>
  <c r="I45" i="103"/>
  <c r="H45" i="103"/>
  <c r="G45" i="103"/>
  <c r="F45" i="103"/>
  <c r="E45" i="103"/>
  <c r="I44" i="103"/>
  <c r="H44" i="103"/>
  <c r="G44" i="103"/>
  <c r="F44" i="103"/>
  <c r="E44" i="103"/>
  <c r="I43" i="103"/>
  <c r="H43" i="103"/>
  <c r="G43" i="103"/>
  <c r="F43" i="103"/>
  <c r="E43" i="103"/>
  <c r="I42" i="103"/>
  <c r="H42" i="103"/>
  <c r="G42" i="103"/>
  <c r="F42" i="103"/>
  <c r="E42" i="103"/>
  <c r="I41" i="103"/>
  <c r="H41" i="103"/>
  <c r="G41" i="103"/>
  <c r="F41" i="103"/>
  <c r="E41" i="103"/>
  <c r="I40" i="103"/>
  <c r="H40" i="103"/>
  <c r="G40" i="103"/>
  <c r="F40" i="103"/>
  <c r="E40" i="103"/>
  <c r="B40" i="103"/>
  <c r="I39" i="103"/>
  <c r="H39" i="103"/>
  <c r="G39" i="103"/>
  <c r="F39" i="103"/>
  <c r="E39" i="103"/>
  <c r="D39" i="103"/>
  <c r="I38" i="103"/>
  <c r="H38" i="103"/>
  <c r="G38" i="103"/>
  <c r="F38" i="103"/>
  <c r="E38" i="103"/>
  <c r="I37" i="103"/>
  <c r="H37" i="103"/>
  <c r="G37" i="103"/>
  <c r="F37" i="103"/>
  <c r="E37" i="103"/>
  <c r="B37" i="103"/>
  <c r="I36" i="103"/>
  <c r="H36" i="103"/>
  <c r="G36" i="103"/>
  <c r="F36" i="103"/>
  <c r="E36" i="103"/>
  <c r="D36" i="103"/>
  <c r="I34" i="103"/>
  <c r="H34" i="103"/>
  <c r="G34" i="103"/>
  <c r="F34" i="103"/>
  <c r="E34" i="103"/>
  <c r="I32" i="103"/>
  <c r="H32" i="103"/>
  <c r="G32" i="103"/>
  <c r="F32" i="103"/>
  <c r="E32" i="103"/>
  <c r="I31" i="103"/>
  <c r="H31" i="103"/>
  <c r="G31" i="103"/>
  <c r="F31" i="103"/>
  <c r="E31" i="103"/>
  <c r="I30" i="103"/>
  <c r="H30" i="103"/>
  <c r="G30" i="103"/>
  <c r="F30" i="103"/>
  <c r="E30" i="103"/>
  <c r="I29" i="103"/>
  <c r="H29" i="103"/>
  <c r="G29" i="103"/>
  <c r="F29" i="103"/>
  <c r="E29" i="103"/>
  <c r="I28" i="103"/>
  <c r="H28" i="103"/>
  <c r="G28" i="103"/>
  <c r="F28" i="103"/>
  <c r="E28" i="103"/>
  <c r="I27" i="103"/>
  <c r="H27" i="103"/>
  <c r="G27" i="103"/>
  <c r="F27" i="103"/>
  <c r="E27" i="103"/>
  <c r="I25" i="103"/>
  <c r="H25" i="103"/>
  <c r="G25" i="103"/>
  <c r="F25" i="103"/>
  <c r="E25" i="103"/>
  <c r="I24" i="103"/>
  <c r="H24" i="103"/>
  <c r="G24" i="103"/>
  <c r="F24" i="103"/>
  <c r="E24" i="103"/>
  <c r="B24" i="103"/>
  <c r="I23" i="103"/>
  <c r="H23" i="103"/>
  <c r="G23" i="103"/>
  <c r="F23" i="103"/>
  <c r="E23" i="103"/>
  <c r="D23" i="103"/>
  <c r="I20" i="103"/>
  <c r="H20" i="103"/>
  <c r="G20" i="103"/>
  <c r="F20" i="103"/>
  <c r="E20" i="103"/>
  <c r="I19" i="103"/>
  <c r="H19" i="103"/>
  <c r="G19" i="103"/>
  <c r="F19" i="103"/>
  <c r="E19" i="103"/>
  <c r="I18" i="103"/>
  <c r="H18" i="103"/>
  <c r="G18" i="103"/>
  <c r="F18" i="103"/>
  <c r="E18" i="103"/>
  <c r="I15" i="103"/>
  <c r="H15" i="103"/>
  <c r="G15" i="103"/>
  <c r="F15" i="103"/>
  <c r="E15" i="103"/>
  <c r="I14" i="103"/>
  <c r="H14" i="103"/>
  <c r="G14" i="103"/>
  <c r="F14" i="103"/>
  <c r="E14" i="103"/>
  <c r="I13" i="103"/>
  <c r="H13" i="103"/>
  <c r="G13" i="103"/>
  <c r="F13" i="103"/>
  <c r="E13" i="103"/>
  <c r="I12" i="103"/>
  <c r="H12" i="103"/>
  <c r="G12" i="103"/>
  <c r="F12" i="103"/>
  <c r="E12" i="103"/>
  <c r="I11" i="103"/>
  <c r="H11" i="103"/>
  <c r="G11" i="103"/>
  <c r="F11" i="103"/>
  <c r="E11" i="103"/>
  <c r="I10" i="103"/>
  <c r="H10" i="103"/>
  <c r="G10" i="103"/>
  <c r="F10" i="103"/>
  <c r="E10" i="103"/>
  <c r="B4" i="103"/>
  <c r="D16" i="108" l="1"/>
  <c r="L16" i="108"/>
  <c r="N13" i="104"/>
  <c r="K22" i="105"/>
  <c r="K32" i="104"/>
  <c r="F16" i="103"/>
  <c r="H49" i="103"/>
  <c r="C19" i="104"/>
  <c r="K19" i="104"/>
  <c r="K33" i="104" s="1"/>
  <c r="L26" i="104"/>
  <c r="G49" i="107"/>
  <c r="I19" i="108"/>
  <c r="D11" i="108"/>
  <c r="L11" i="108"/>
  <c r="M19" i="108"/>
  <c r="F14" i="108"/>
  <c r="N14" i="108"/>
  <c r="F16" i="108"/>
  <c r="N16" i="108"/>
  <c r="L17" i="108"/>
  <c r="J22" i="108"/>
  <c r="G16" i="103"/>
  <c r="E21" i="103"/>
  <c r="I21" i="103"/>
  <c r="E33" i="103"/>
  <c r="E35" i="103" s="1"/>
  <c r="I33" i="103"/>
  <c r="I35" i="103" s="1"/>
  <c r="E49" i="103"/>
  <c r="I49" i="103"/>
  <c r="G32" i="104"/>
  <c r="G21" i="107"/>
  <c r="F33" i="107"/>
  <c r="F35" i="107" s="1"/>
  <c r="H49" i="107"/>
  <c r="C19" i="108"/>
  <c r="K19" i="108"/>
  <c r="F11" i="108"/>
  <c r="N11" i="108"/>
  <c r="F13" i="108"/>
  <c r="J13" i="108"/>
  <c r="F15" i="108"/>
  <c r="P15" i="108" s="1"/>
  <c r="J15" i="108"/>
  <c r="N17" i="108"/>
  <c r="P17" i="108" s="1"/>
  <c r="D22" i="108"/>
  <c r="L22" i="108"/>
  <c r="E32" i="108"/>
  <c r="F31" i="108"/>
  <c r="N31" i="108"/>
  <c r="G19" i="104"/>
  <c r="G16" i="107"/>
  <c r="E21" i="107"/>
  <c r="I21" i="107"/>
  <c r="F22" i="108"/>
  <c r="N22" i="108"/>
  <c r="P14" i="108"/>
  <c r="P28" i="108"/>
  <c r="F21" i="103"/>
  <c r="F33" i="103"/>
  <c r="F35" i="103" s="1"/>
  <c r="F49" i="103"/>
  <c r="E19" i="104"/>
  <c r="I19" i="104"/>
  <c r="M19" i="104"/>
  <c r="D11" i="104"/>
  <c r="H11" i="104"/>
  <c r="L14" i="104"/>
  <c r="I24" i="104"/>
  <c r="E32" i="104"/>
  <c r="I32" i="104"/>
  <c r="M32" i="104"/>
  <c r="F53" i="106"/>
  <c r="E16" i="107"/>
  <c r="H16" i="107" s="1"/>
  <c r="I16" i="107"/>
  <c r="F21" i="107"/>
  <c r="E33" i="107"/>
  <c r="I33" i="107"/>
  <c r="I35" i="107" s="1"/>
  <c r="E49" i="107"/>
  <c r="I49" i="107"/>
  <c r="F10" i="108"/>
  <c r="N10" i="108"/>
  <c r="J18" i="108"/>
  <c r="E19" i="108"/>
  <c r="E24" i="108"/>
  <c r="M24" i="108"/>
  <c r="J23" i="108"/>
  <c r="J26" i="108"/>
  <c r="H29" i="108"/>
  <c r="J30" i="108"/>
  <c r="D31" i="108"/>
  <c r="L31" i="108"/>
  <c r="E55" i="110"/>
  <c r="E16" i="103"/>
  <c r="H16" i="103" s="1"/>
  <c r="I16" i="103"/>
  <c r="I22" i="103" s="1"/>
  <c r="G21" i="103"/>
  <c r="G33" i="103"/>
  <c r="G35" i="103" s="1"/>
  <c r="G49" i="103"/>
  <c r="F10" i="104"/>
  <c r="J10" i="104"/>
  <c r="N10" i="104"/>
  <c r="C24" i="104"/>
  <c r="K24" i="104"/>
  <c r="L23" i="104"/>
  <c r="F26" i="104"/>
  <c r="J26" i="104"/>
  <c r="J23" i="105"/>
  <c r="J70" i="105" s="1"/>
  <c r="F16" i="107"/>
  <c r="F22" i="107" s="1"/>
  <c r="F49" i="107"/>
  <c r="G19" i="108"/>
  <c r="D18" i="108"/>
  <c r="L18" i="108"/>
  <c r="O24" i="108"/>
  <c r="D23" i="108"/>
  <c r="L23" i="108"/>
  <c r="D26" i="108"/>
  <c r="L26" i="108"/>
  <c r="D30" i="108"/>
  <c r="L30" i="108"/>
  <c r="F55" i="110"/>
  <c r="G33" i="107"/>
  <c r="G35" i="107" s="1"/>
  <c r="J10" i="108"/>
  <c r="F18" i="108"/>
  <c r="N18" i="108"/>
  <c r="F23" i="108"/>
  <c r="N23" i="108"/>
  <c r="M32" i="108"/>
  <c r="M34" i="108" s="1"/>
  <c r="F30" i="108"/>
  <c r="N30" i="108"/>
  <c r="D10" i="104"/>
  <c r="H10" i="104"/>
  <c r="G24" i="104"/>
  <c r="O24" i="104"/>
  <c r="F24" i="104" s="1"/>
  <c r="P24" i="104" s="1"/>
  <c r="D26" i="104"/>
  <c r="H26" i="104"/>
  <c r="N29" i="104"/>
  <c r="E22" i="107"/>
  <c r="E34" i="108"/>
  <c r="D73" i="109"/>
  <c r="H24" i="109"/>
  <c r="K16" i="109"/>
  <c r="K23" i="109"/>
  <c r="K61" i="109"/>
  <c r="F73" i="109"/>
  <c r="J73" i="109"/>
  <c r="K35" i="109"/>
  <c r="H38" i="109"/>
  <c r="K38" i="109" s="1"/>
  <c r="G24" i="108"/>
  <c r="I32" i="108"/>
  <c r="I34" i="108" s="1"/>
  <c r="D10" i="108"/>
  <c r="H10" i="108"/>
  <c r="L10" i="108"/>
  <c r="D21" i="108"/>
  <c r="L21" i="108"/>
  <c r="I24" i="108"/>
  <c r="F26" i="108"/>
  <c r="N26" i="108"/>
  <c r="D29" i="108"/>
  <c r="C32" i="108"/>
  <c r="G32" i="108"/>
  <c r="K32" i="108"/>
  <c r="F21" i="108"/>
  <c r="N21" i="108"/>
  <c r="K34" i="105"/>
  <c r="H37" i="105"/>
  <c r="K37" i="105" s="1"/>
  <c r="H21" i="103"/>
  <c r="D70" i="105"/>
  <c r="H23" i="105"/>
  <c r="K15" i="105"/>
  <c r="K59" i="105"/>
  <c r="E70" i="105"/>
  <c r="I70" i="105"/>
  <c r="E22" i="103"/>
  <c r="C33" i="104"/>
  <c r="D13" i="104"/>
  <c r="H13" i="104"/>
  <c r="L13" i="104"/>
  <c r="F14" i="104"/>
  <c r="J14" i="104"/>
  <c r="N14" i="104"/>
  <c r="D15" i="104"/>
  <c r="H15" i="104"/>
  <c r="L15" i="104"/>
  <c r="F16" i="104"/>
  <c r="J16" i="104"/>
  <c r="N16" i="104"/>
  <c r="D17" i="104"/>
  <c r="H17" i="104"/>
  <c r="L17" i="104"/>
  <c r="F18" i="104"/>
  <c r="J18" i="104"/>
  <c r="N18" i="104"/>
  <c r="F21" i="104"/>
  <c r="J21" i="104"/>
  <c r="N21" i="104"/>
  <c r="D22" i="104"/>
  <c r="H22" i="104"/>
  <c r="L22" i="104"/>
  <c r="F23" i="104"/>
  <c r="J23" i="104"/>
  <c r="N23" i="104"/>
  <c r="F28" i="104"/>
  <c r="J28" i="104"/>
  <c r="N28" i="104"/>
  <c r="D29" i="104"/>
  <c r="H29" i="104"/>
  <c r="L29" i="104"/>
  <c r="F30" i="104"/>
  <c r="J30" i="104"/>
  <c r="N30" i="104"/>
  <c r="D31" i="104"/>
  <c r="H31" i="104"/>
  <c r="L31" i="104"/>
  <c r="F13" i="104"/>
  <c r="J13" i="104"/>
  <c r="D14" i="104"/>
  <c r="H14" i="104"/>
  <c r="F15" i="104"/>
  <c r="J15" i="104"/>
  <c r="D16" i="104"/>
  <c r="H16" i="104"/>
  <c r="F17" i="104"/>
  <c r="J17" i="104"/>
  <c r="D18" i="104"/>
  <c r="H18" i="104"/>
  <c r="D21" i="104"/>
  <c r="H21" i="104"/>
  <c r="L21" i="104"/>
  <c r="F22" i="104"/>
  <c r="J22" i="104"/>
  <c r="D23" i="104"/>
  <c r="H23" i="104"/>
  <c r="D28" i="104"/>
  <c r="H28" i="104"/>
  <c r="F29" i="104"/>
  <c r="J29" i="104"/>
  <c r="D30" i="104"/>
  <c r="H30" i="104"/>
  <c r="F31" i="104"/>
  <c r="J31" i="104"/>
  <c r="J13" i="95"/>
  <c r="G13" i="95"/>
  <c r="J12" i="95"/>
  <c r="G12" i="95"/>
  <c r="D12" i="95"/>
  <c r="J11" i="95"/>
  <c r="G11" i="95"/>
  <c r="D11" i="95"/>
  <c r="J10" i="95"/>
  <c r="G10" i="95"/>
  <c r="D10" i="95"/>
  <c r="J9" i="95"/>
  <c r="G9" i="95"/>
  <c r="D9" i="95"/>
  <c r="J8" i="95"/>
  <c r="G8" i="95"/>
  <c r="D8" i="95"/>
  <c r="D13" i="95" s="1"/>
  <c r="C34" i="108" l="1"/>
  <c r="H33" i="107"/>
  <c r="H35" i="107" s="1"/>
  <c r="O19" i="104"/>
  <c r="N19" i="104" s="1"/>
  <c r="G33" i="104"/>
  <c r="I22" i="107"/>
  <c r="I61" i="107" s="1"/>
  <c r="P22" i="108"/>
  <c r="P13" i="108"/>
  <c r="H21" i="107"/>
  <c r="P16" i="108"/>
  <c r="P11" i="108"/>
  <c r="F22" i="103"/>
  <c r="F60" i="103" s="1"/>
  <c r="E60" i="103"/>
  <c r="H33" i="103"/>
  <c r="H35" i="103" s="1"/>
  <c r="E35" i="107"/>
  <c r="F61" i="107"/>
  <c r="G22" i="103"/>
  <c r="G60" i="103" s="1"/>
  <c r="P31" i="108"/>
  <c r="O19" i="108"/>
  <c r="F19" i="108" s="1"/>
  <c r="O32" i="104"/>
  <c r="N32" i="104" s="1"/>
  <c r="I33" i="104"/>
  <c r="I60" i="103"/>
  <c r="E33" i="104"/>
  <c r="G22" i="107"/>
  <c r="G61" i="107" s="1"/>
  <c r="P18" i="108"/>
  <c r="H22" i="107"/>
  <c r="F32" i="104"/>
  <c r="D32" i="104"/>
  <c r="P30" i="108"/>
  <c r="P23" i="108"/>
  <c r="P26" i="108"/>
  <c r="P21" i="108"/>
  <c r="P26" i="104"/>
  <c r="P10" i="104"/>
  <c r="P11" i="104"/>
  <c r="M33" i="104"/>
  <c r="P21" i="104"/>
  <c r="H22" i="103"/>
  <c r="H60" i="103" s="1"/>
  <c r="P29" i="108"/>
  <c r="O32" i="108"/>
  <c r="J32" i="108" s="1"/>
  <c r="P10" i="108"/>
  <c r="G34" i="108"/>
  <c r="K34" i="108"/>
  <c r="H73" i="109"/>
  <c r="K73" i="109" s="1"/>
  <c r="K24" i="109"/>
  <c r="E61" i="107"/>
  <c r="P30" i="104"/>
  <c r="P28" i="104"/>
  <c r="P29" i="104"/>
  <c r="P15" i="104"/>
  <c r="P18" i="104"/>
  <c r="P16" i="104"/>
  <c r="P14" i="104"/>
  <c r="P22" i="104"/>
  <c r="O33" i="104"/>
  <c r="F19" i="104"/>
  <c r="L19" i="104"/>
  <c r="H70" i="105"/>
  <c r="K70" i="105" s="1"/>
  <c r="K23" i="105"/>
  <c r="P23" i="104"/>
  <c r="P31" i="104"/>
  <c r="P17" i="104"/>
  <c r="P13" i="104"/>
  <c r="O19" i="94"/>
  <c r="P18" i="94" s="1"/>
  <c r="L19" i="94"/>
  <c r="I19" i="94"/>
  <c r="F19" i="94"/>
  <c r="C19" i="94"/>
  <c r="P15" i="94"/>
  <c r="P13" i="94"/>
  <c r="P11" i="94"/>
  <c r="P9" i="94"/>
  <c r="P7" i="94"/>
  <c r="J32" i="104" l="1"/>
  <c r="H32" i="104"/>
  <c r="P32" i="104" s="1"/>
  <c r="D19" i="104"/>
  <c r="P19" i="104" s="1"/>
  <c r="J19" i="104"/>
  <c r="L32" i="104"/>
  <c r="H61" i="107"/>
  <c r="H19" i="104"/>
  <c r="D19" i="108"/>
  <c r="J19" i="108"/>
  <c r="N19" i="108"/>
  <c r="P19" i="108" s="1"/>
  <c r="H19" i="108"/>
  <c r="L19" i="108"/>
  <c r="N32" i="108"/>
  <c r="F32" i="108"/>
  <c r="H32" i="108"/>
  <c r="O34" i="108"/>
  <c r="L34" i="108" s="1"/>
  <c r="L32" i="108"/>
  <c r="D32" i="108"/>
  <c r="N33" i="104"/>
  <c r="J33" i="104"/>
  <c r="F33" i="104"/>
  <c r="L33" i="104"/>
  <c r="H33" i="104"/>
  <c r="D33" i="104"/>
  <c r="P8" i="94"/>
  <c r="P12" i="94"/>
  <c r="P16" i="94"/>
  <c r="P17" i="94"/>
  <c r="P10" i="94"/>
  <c r="P14" i="94"/>
  <c r="P32" i="108" l="1"/>
  <c r="N34" i="108"/>
  <c r="D34" i="108"/>
  <c r="J34" i="108"/>
  <c r="F34" i="108"/>
  <c r="H34" i="108"/>
  <c r="P33" i="104"/>
  <c r="F53" i="93"/>
  <c r="E53" i="93"/>
  <c r="F52" i="93"/>
  <c r="E52" i="93"/>
  <c r="F51" i="93"/>
  <c r="E51" i="93"/>
  <c r="F50" i="93"/>
  <c r="E50" i="93"/>
  <c r="F49" i="93"/>
  <c r="E49" i="93"/>
  <c r="F48" i="93"/>
  <c r="F54" i="93" s="1"/>
  <c r="E48" i="93"/>
  <c r="B42" i="93"/>
  <c r="H35" i="93"/>
  <c r="G35" i="93"/>
  <c r="F35" i="93"/>
  <c r="H32" i="93"/>
  <c r="G32" i="93"/>
  <c r="F32" i="93"/>
  <c r="E32" i="93"/>
  <c r="H31" i="93"/>
  <c r="G31" i="93"/>
  <c r="F31" i="93"/>
  <c r="E31" i="93"/>
  <c r="H30" i="93"/>
  <c r="G30" i="93"/>
  <c r="F30" i="93"/>
  <c r="E30" i="93"/>
  <c r="H29" i="93"/>
  <c r="G29" i="93"/>
  <c r="F29" i="93"/>
  <c r="E29" i="93"/>
  <c r="H28" i="93"/>
  <c r="G28" i="93"/>
  <c r="F28" i="93"/>
  <c r="E28" i="93"/>
  <c r="H27" i="93"/>
  <c r="G27" i="93"/>
  <c r="F27" i="93"/>
  <c r="E27" i="93"/>
  <c r="H26" i="93"/>
  <c r="G26" i="93"/>
  <c r="F26" i="93"/>
  <c r="E26" i="93"/>
  <c r="H25" i="93"/>
  <c r="G25" i="93"/>
  <c r="F25" i="93"/>
  <c r="E25" i="93"/>
  <c r="H24" i="93"/>
  <c r="G24" i="93"/>
  <c r="F24" i="93"/>
  <c r="E24" i="93"/>
  <c r="H23" i="93"/>
  <c r="G23" i="93"/>
  <c r="F23" i="93"/>
  <c r="E23" i="93"/>
  <c r="H22" i="93"/>
  <c r="G22" i="93"/>
  <c r="F22" i="93"/>
  <c r="E22" i="93"/>
  <c r="H21" i="93"/>
  <c r="G21" i="93"/>
  <c r="F21" i="93"/>
  <c r="E21" i="93"/>
  <c r="H20" i="93"/>
  <c r="G20" i="93"/>
  <c r="F20" i="93"/>
  <c r="E20" i="93"/>
  <c r="H19" i="93"/>
  <c r="G19" i="93"/>
  <c r="F19" i="93"/>
  <c r="E19" i="93"/>
  <c r="H18" i="93"/>
  <c r="G18" i="93"/>
  <c r="F18" i="93"/>
  <c r="E18" i="93"/>
  <c r="H17" i="93"/>
  <c r="G17" i="93"/>
  <c r="F17" i="93"/>
  <c r="E17" i="93"/>
  <c r="H16" i="93"/>
  <c r="G16" i="93"/>
  <c r="F16" i="93"/>
  <c r="E16" i="93"/>
  <c r="H15" i="93"/>
  <c r="G15" i="93"/>
  <c r="F15" i="93"/>
  <c r="E15" i="93"/>
  <c r="E35" i="93" s="1"/>
  <c r="G12" i="93"/>
  <c r="F12" i="93"/>
  <c r="E12" i="93"/>
  <c r="E11" i="93"/>
  <c r="B8" i="93"/>
  <c r="B78" i="92"/>
  <c r="K77" i="92"/>
  <c r="J77" i="92"/>
  <c r="I77" i="92"/>
  <c r="H77" i="92"/>
  <c r="G77" i="92"/>
  <c r="F77" i="92"/>
  <c r="E77" i="92"/>
  <c r="D77" i="92"/>
  <c r="K75" i="92"/>
  <c r="J75" i="92"/>
  <c r="I75" i="92"/>
  <c r="H75" i="92"/>
  <c r="G75" i="92"/>
  <c r="F75" i="92"/>
  <c r="E75" i="92"/>
  <c r="D75" i="92"/>
  <c r="A75" i="92"/>
  <c r="K74" i="92"/>
  <c r="J74" i="92"/>
  <c r="I74" i="92"/>
  <c r="H74" i="92"/>
  <c r="G74" i="92"/>
  <c r="F74" i="92"/>
  <c r="E74" i="92"/>
  <c r="D74" i="92"/>
  <c r="C74" i="92"/>
  <c r="K71" i="92"/>
  <c r="J71" i="92"/>
  <c r="I71" i="92"/>
  <c r="H71" i="92"/>
  <c r="G71" i="92"/>
  <c r="F71" i="92"/>
  <c r="E71" i="92"/>
  <c r="D71" i="92"/>
  <c r="K70" i="92"/>
  <c r="J70" i="92"/>
  <c r="I70" i="92"/>
  <c r="H70" i="92"/>
  <c r="G70" i="92"/>
  <c r="F70" i="92"/>
  <c r="E70" i="92"/>
  <c r="D70" i="92"/>
  <c r="K69" i="92"/>
  <c r="J69" i="92"/>
  <c r="I69" i="92"/>
  <c r="H69" i="92"/>
  <c r="G69" i="92"/>
  <c r="F69" i="92"/>
  <c r="E69" i="92"/>
  <c r="D69" i="92"/>
  <c r="K68" i="92"/>
  <c r="J68" i="92"/>
  <c r="I68" i="92"/>
  <c r="H68" i="92"/>
  <c r="G68" i="92"/>
  <c r="F68" i="92"/>
  <c r="E68" i="92"/>
  <c r="D68" i="92"/>
  <c r="K67" i="92"/>
  <c r="J67" i="92"/>
  <c r="I67" i="92"/>
  <c r="H67" i="92"/>
  <c r="G67" i="92"/>
  <c r="F67" i="92"/>
  <c r="E67" i="92"/>
  <c r="D67" i="92"/>
  <c r="K66" i="92"/>
  <c r="J66" i="92"/>
  <c r="I66" i="92"/>
  <c r="H66" i="92"/>
  <c r="G66" i="92"/>
  <c r="F66" i="92"/>
  <c r="E66" i="92"/>
  <c r="D66" i="92"/>
  <c r="A66" i="92"/>
  <c r="K65" i="92"/>
  <c r="J65" i="92"/>
  <c r="I65" i="92"/>
  <c r="H65" i="92"/>
  <c r="G65" i="92"/>
  <c r="F65" i="92"/>
  <c r="E65" i="92"/>
  <c r="D65" i="92"/>
  <c r="C65" i="92"/>
  <c r="K64" i="92"/>
  <c r="J64" i="92"/>
  <c r="I64" i="92"/>
  <c r="H64" i="92"/>
  <c r="G64" i="92"/>
  <c r="F64" i="92"/>
  <c r="E64" i="92"/>
  <c r="D64" i="92"/>
  <c r="K63" i="92"/>
  <c r="J63" i="92"/>
  <c r="I63" i="92"/>
  <c r="H63" i="92"/>
  <c r="E63" i="92"/>
  <c r="D63" i="92"/>
  <c r="A63" i="92"/>
  <c r="K62" i="92"/>
  <c r="J62" i="92"/>
  <c r="I62" i="92"/>
  <c r="H62" i="92"/>
  <c r="E62" i="92"/>
  <c r="D62" i="92"/>
  <c r="C62" i="92"/>
  <c r="K60" i="92"/>
  <c r="J60" i="92"/>
  <c r="I60" i="92"/>
  <c r="H60" i="92"/>
  <c r="G60" i="92"/>
  <c r="F60" i="92"/>
  <c r="E60" i="92"/>
  <c r="D60" i="92"/>
  <c r="K59" i="92"/>
  <c r="J59" i="92"/>
  <c r="I59" i="92"/>
  <c r="H59" i="92"/>
  <c r="G59" i="92"/>
  <c r="F59" i="92"/>
  <c r="E59" i="92"/>
  <c r="D59" i="92"/>
  <c r="K58" i="92"/>
  <c r="J58" i="92"/>
  <c r="I58" i="92"/>
  <c r="H58" i="92"/>
  <c r="G58" i="92"/>
  <c r="F58" i="92"/>
  <c r="E58" i="92"/>
  <c r="D58" i="92"/>
  <c r="K57" i="92"/>
  <c r="J57" i="92"/>
  <c r="I57" i="92"/>
  <c r="H57" i="92"/>
  <c r="G57" i="92"/>
  <c r="F57" i="92"/>
  <c r="E57" i="92"/>
  <c r="D57" i="92"/>
  <c r="K56" i="92"/>
  <c r="J56" i="92"/>
  <c r="I56" i="92"/>
  <c r="H56" i="92"/>
  <c r="G56" i="92"/>
  <c r="F56" i="92"/>
  <c r="E56" i="92"/>
  <c r="D56" i="92"/>
  <c r="K55" i="92"/>
  <c r="J55" i="92"/>
  <c r="I55" i="92"/>
  <c r="H55" i="92"/>
  <c r="G55" i="92"/>
  <c r="F55" i="92"/>
  <c r="E55" i="92"/>
  <c r="D55" i="92"/>
  <c r="K54" i="92"/>
  <c r="J54" i="92"/>
  <c r="I54" i="92"/>
  <c r="H54" i="92"/>
  <c r="G54" i="92"/>
  <c r="F54" i="92"/>
  <c r="E54" i="92"/>
  <c r="D54" i="92"/>
  <c r="K53" i="92"/>
  <c r="J53" i="92"/>
  <c r="J61" i="92" s="1"/>
  <c r="I53" i="92"/>
  <c r="I61" i="92" s="1"/>
  <c r="H53" i="92"/>
  <c r="H61" i="92" s="1"/>
  <c r="G53" i="92"/>
  <c r="G61" i="92" s="1"/>
  <c r="F53" i="92"/>
  <c r="F61" i="92" s="1"/>
  <c r="E53" i="92"/>
  <c r="E61" i="92" s="1"/>
  <c r="D53" i="92"/>
  <c r="D61" i="92" s="1"/>
  <c r="A47" i="92"/>
  <c r="K43" i="92"/>
  <c r="J43" i="92"/>
  <c r="I43" i="92"/>
  <c r="H43" i="92"/>
  <c r="G43" i="92"/>
  <c r="F43" i="92"/>
  <c r="E43" i="92"/>
  <c r="D43" i="92"/>
  <c r="A43" i="92"/>
  <c r="K42" i="92"/>
  <c r="J42" i="92"/>
  <c r="I42" i="92"/>
  <c r="H42" i="92"/>
  <c r="G42" i="92"/>
  <c r="F42" i="92"/>
  <c r="E42" i="92"/>
  <c r="D42" i="92"/>
  <c r="C42" i="92"/>
  <c r="K41" i="92"/>
  <c r="J41" i="92"/>
  <c r="I41" i="92"/>
  <c r="H41" i="92"/>
  <c r="G41" i="92"/>
  <c r="F41" i="92"/>
  <c r="E41" i="92"/>
  <c r="D41" i="92"/>
  <c r="K40" i="92"/>
  <c r="J40" i="92"/>
  <c r="I40" i="92"/>
  <c r="H40" i="92"/>
  <c r="G40" i="92"/>
  <c r="F40" i="92"/>
  <c r="E40" i="92"/>
  <c r="D40" i="92"/>
  <c r="A40" i="92"/>
  <c r="K39" i="92"/>
  <c r="J39" i="92"/>
  <c r="I39" i="92"/>
  <c r="H39" i="92"/>
  <c r="G39" i="92"/>
  <c r="F39" i="92"/>
  <c r="E39" i="92"/>
  <c r="D39" i="92"/>
  <c r="C39" i="92"/>
  <c r="K37" i="92"/>
  <c r="J37" i="92"/>
  <c r="I37" i="92"/>
  <c r="H37" i="92"/>
  <c r="G37" i="92"/>
  <c r="F37" i="92"/>
  <c r="E37" i="92"/>
  <c r="D37" i="92"/>
  <c r="K36" i="92"/>
  <c r="J36" i="92"/>
  <c r="I36" i="92"/>
  <c r="H36" i="92"/>
  <c r="G36" i="92"/>
  <c r="F36" i="92"/>
  <c r="E36" i="92"/>
  <c r="D36" i="92"/>
  <c r="K34" i="92"/>
  <c r="J34" i="92"/>
  <c r="I34" i="92"/>
  <c r="H34" i="92"/>
  <c r="G34" i="92"/>
  <c r="F34" i="92"/>
  <c r="E34" i="92"/>
  <c r="D34" i="92"/>
  <c r="K33" i="92"/>
  <c r="J33" i="92"/>
  <c r="I33" i="92"/>
  <c r="H33" i="92"/>
  <c r="G33" i="92"/>
  <c r="F33" i="92"/>
  <c r="E33" i="92"/>
  <c r="D33" i="92"/>
  <c r="K32" i="92"/>
  <c r="J32" i="92"/>
  <c r="I32" i="92"/>
  <c r="H32" i="92"/>
  <c r="G32" i="92"/>
  <c r="F32" i="92"/>
  <c r="E32" i="92"/>
  <c r="D32" i="92"/>
  <c r="K31" i="92"/>
  <c r="J31" i="92"/>
  <c r="I31" i="92"/>
  <c r="H31" i="92"/>
  <c r="G31" i="92"/>
  <c r="F31" i="92"/>
  <c r="E31" i="92"/>
  <c r="D31" i="92"/>
  <c r="K30" i="92"/>
  <c r="J30" i="92"/>
  <c r="I30" i="92"/>
  <c r="H30" i="92"/>
  <c r="G30" i="92"/>
  <c r="F30" i="92"/>
  <c r="E30" i="92"/>
  <c r="D30" i="92"/>
  <c r="K29" i="92"/>
  <c r="J29" i="92"/>
  <c r="J35" i="92" s="1"/>
  <c r="J38" i="92" s="1"/>
  <c r="I29" i="92"/>
  <c r="I35" i="92" s="1"/>
  <c r="I38" i="92" s="1"/>
  <c r="H29" i="92"/>
  <c r="H35" i="92" s="1"/>
  <c r="G29" i="92"/>
  <c r="G35" i="92" s="1"/>
  <c r="G38" i="92" s="1"/>
  <c r="F29" i="92"/>
  <c r="F35" i="92" s="1"/>
  <c r="F38" i="92" s="1"/>
  <c r="E29" i="92"/>
  <c r="E35" i="92" s="1"/>
  <c r="E38" i="92" s="1"/>
  <c r="D29" i="92"/>
  <c r="D35" i="92" s="1"/>
  <c r="D38" i="92" s="1"/>
  <c r="K27" i="92"/>
  <c r="J27" i="92"/>
  <c r="I27" i="92"/>
  <c r="H27" i="92"/>
  <c r="G27" i="92"/>
  <c r="F27" i="92"/>
  <c r="E27" i="92"/>
  <c r="D27" i="92"/>
  <c r="K26" i="92"/>
  <c r="J26" i="92"/>
  <c r="I26" i="92"/>
  <c r="H26" i="92"/>
  <c r="G26" i="92"/>
  <c r="F26" i="92"/>
  <c r="E26" i="92"/>
  <c r="D26" i="92"/>
  <c r="A26" i="92"/>
  <c r="K25" i="92"/>
  <c r="J25" i="92"/>
  <c r="I25" i="92"/>
  <c r="H25" i="92"/>
  <c r="G25" i="92"/>
  <c r="F25" i="92"/>
  <c r="E25" i="92"/>
  <c r="D25" i="92"/>
  <c r="C25" i="92"/>
  <c r="J23" i="92"/>
  <c r="K22" i="92"/>
  <c r="J22" i="92"/>
  <c r="I22" i="92"/>
  <c r="H22" i="92"/>
  <c r="G22" i="92"/>
  <c r="F22" i="92"/>
  <c r="E22" i="92"/>
  <c r="D22" i="92"/>
  <c r="K21" i="92"/>
  <c r="J21" i="92"/>
  <c r="I21" i="92"/>
  <c r="H21" i="92"/>
  <c r="G21" i="92"/>
  <c r="F21" i="92"/>
  <c r="E21" i="92"/>
  <c r="D21" i="92"/>
  <c r="K20" i="92"/>
  <c r="J20" i="92"/>
  <c r="I20" i="92"/>
  <c r="I23" i="92" s="1"/>
  <c r="H20" i="92"/>
  <c r="H23" i="92" s="1"/>
  <c r="G20" i="92"/>
  <c r="G23" i="92" s="1"/>
  <c r="F20" i="92"/>
  <c r="F23" i="92" s="1"/>
  <c r="E20" i="92"/>
  <c r="E23" i="92" s="1"/>
  <c r="D20" i="92"/>
  <c r="D23" i="92" s="1"/>
  <c r="K18" i="92"/>
  <c r="J18" i="92"/>
  <c r="I18" i="92"/>
  <c r="H18" i="92"/>
  <c r="G18" i="92"/>
  <c r="F18" i="92"/>
  <c r="E18" i="92"/>
  <c r="D18" i="92"/>
  <c r="K17" i="92"/>
  <c r="J17" i="92"/>
  <c r="I17" i="92"/>
  <c r="H17" i="92"/>
  <c r="G17" i="92"/>
  <c r="F17" i="92"/>
  <c r="E17" i="92"/>
  <c r="D17" i="92"/>
  <c r="K15" i="92"/>
  <c r="J15" i="92"/>
  <c r="I15" i="92"/>
  <c r="H15" i="92"/>
  <c r="G15" i="92"/>
  <c r="F15" i="92"/>
  <c r="E15" i="92"/>
  <c r="D15" i="92"/>
  <c r="K14" i="92"/>
  <c r="J14" i="92"/>
  <c r="I14" i="92"/>
  <c r="H14" i="92"/>
  <c r="G14" i="92"/>
  <c r="F14" i="92"/>
  <c r="E14" i="92"/>
  <c r="D14" i="92"/>
  <c r="K13" i="92"/>
  <c r="J13" i="92"/>
  <c r="I13" i="92"/>
  <c r="H13" i="92"/>
  <c r="G13" i="92"/>
  <c r="F13" i="92"/>
  <c r="E13" i="92"/>
  <c r="D13" i="92"/>
  <c r="K12" i="92"/>
  <c r="J12" i="92"/>
  <c r="I12" i="92"/>
  <c r="H12" i="92"/>
  <c r="G12" i="92"/>
  <c r="F12" i="92"/>
  <c r="E12" i="92"/>
  <c r="D12" i="92"/>
  <c r="K11" i="92"/>
  <c r="J11" i="92"/>
  <c r="J16" i="92" s="1"/>
  <c r="J24" i="92" s="1"/>
  <c r="I11" i="92"/>
  <c r="I16" i="92" s="1"/>
  <c r="I24" i="92" s="1"/>
  <c r="I73" i="92" s="1"/>
  <c r="H11" i="92"/>
  <c r="H16" i="92" s="1"/>
  <c r="G11" i="92"/>
  <c r="G16" i="92" s="1"/>
  <c r="G24" i="92" s="1"/>
  <c r="F11" i="92"/>
  <c r="F16" i="92" s="1"/>
  <c r="F24" i="92" s="1"/>
  <c r="E11" i="92"/>
  <c r="E16" i="92" s="1"/>
  <c r="E24" i="92" s="1"/>
  <c r="E73" i="92" s="1"/>
  <c r="D11" i="92"/>
  <c r="D16" i="92" s="1"/>
  <c r="D24" i="92" s="1"/>
  <c r="A4" i="92"/>
  <c r="O36" i="91"/>
  <c r="M36" i="91"/>
  <c r="K36" i="91"/>
  <c r="I36" i="91"/>
  <c r="G36" i="91"/>
  <c r="E36" i="91"/>
  <c r="C36" i="91"/>
  <c r="A36" i="91"/>
  <c r="O35" i="91"/>
  <c r="M35" i="91"/>
  <c r="K35" i="91"/>
  <c r="I35" i="91"/>
  <c r="G35" i="91"/>
  <c r="E35" i="91"/>
  <c r="C35" i="91"/>
  <c r="B35" i="91"/>
  <c r="O31" i="91"/>
  <c r="M31" i="91"/>
  <c r="K31" i="91"/>
  <c r="I31" i="91"/>
  <c r="G31" i="91"/>
  <c r="H31" i="91" s="1"/>
  <c r="E31" i="91"/>
  <c r="C31" i="91"/>
  <c r="O30" i="91"/>
  <c r="M30" i="91"/>
  <c r="N30" i="91" s="1"/>
  <c r="K30" i="91"/>
  <c r="L30" i="91" s="1"/>
  <c r="I30" i="91"/>
  <c r="J30" i="91" s="1"/>
  <c r="G30" i="91"/>
  <c r="H30" i="91" s="1"/>
  <c r="E30" i="91"/>
  <c r="F30" i="91" s="1"/>
  <c r="C30" i="91"/>
  <c r="D30" i="91" s="1"/>
  <c r="O29" i="91"/>
  <c r="M29" i="91"/>
  <c r="K29" i="91"/>
  <c r="J29" i="91"/>
  <c r="I29" i="91"/>
  <c r="G29" i="91"/>
  <c r="F29" i="91"/>
  <c r="E29" i="91"/>
  <c r="C29" i="91"/>
  <c r="D29" i="91" s="1"/>
  <c r="O28" i="91"/>
  <c r="M28" i="91"/>
  <c r="L28" i="91"/>
  <c r="K28" i="91"/>
  <c r="I28" i="91"/>
  <c r="H28" i="91"/>
  <c r="G28" i="91"/>
  <c r="E28" i="91"/>
  <c r="C28" i="91"/>
  <c r="D28" i="91" s="1"/>
  <c r="O27" i="91"/>
  <c r="M27" i="91"/>
  <c r="K27" i="91"/>
  <c r="I27" i="91"/>
  <c r="G27" i="91"/>
  <c r="E27" i="91"/>
  <c r="C27" i="91"/>
  <c r="O26" i="91"/>
  <c r="M26" i="91"/>
  <c r="K26" i="91"/>
  <c r="I26" i="91"/>
  <c r="G26" i="91"/>
  <c r="H26" i="91" s="1"/>
  <c r="E26" i="91"/>
  <c r="C26" i="91"/>
  <c r="P24" i="91"/>
  <c r="O23" i="91"/>
  <c r="M23" i="91"/>
  <c r="K23" i="91"/>
  <c r="I23" i="91"/>
  <c r="G23" i="91"/>
  <c r="H23" i="91" s="1"/>
  <c r="E23" i="91"/>
  <c r="C23" i="91"/>
  <c r="O22" i="91"/>
  <c r="M22" i="91"/>
  <c r="K22" i="91"/>
  <c r="I22" i="91"/>
  <c r="G22" i="91"/>
  <c r="H22" i="91" s="1"/>
  <c r="E22" i="91"/>
  <c r="C22" i="91"/>
  <c r="O21" i="91"/>
  <c r="M21" i="91"/>
  <c r="K21" i="91"/>
  <c r="I21" i="91"/>
  <c r="J21" i="91" s="1"/>
  <c r="G21" i="91"/>
  <c r="E21" i="91"/>
  <c r="C21" i="91"/>
  <c r="O18" i="91"/>
  <c r="M18" i="91"/>
  <c r="K18" i="91"/>
  <c r="I18" i="91"/>
  <c r="G18" i="91"/>
  <c r="H18" i="91" s="1"/>
  <c r="E18" i="91"/>
  <c r="C18" i="91"/>
  <c r="O17" i="91"/>
  <c r="M17" i="91"/>
  <c r="K17" i="91"/>
  <c r="I17" i="91"/>
  <c r="G17" i="91"/>
  <c r="E17" i="91"/>
  <c r="C17" i="91"/>
  <c r="O16" i="91"/>
  <c r="M16" i="91"/>
  <c r="L16" i="91"/>
  <c r="K16" i="91"/>
  <c r="I16" i="91"/>
  <c r="G16" i="91"/>
  <c r="H16" i="91" s="1"/>
  <c r="E16" i="91"/>
  <c r="C16" i="91"/>
  <c r="D16" i="91" s="1"/>
  <c r="O15" i="91"/>
  <c r="M15" i="91"/>
  <c r="K15" i="91"/>
  <c r="L15" i="91" s="1"/>
  <c r="I15" i="91"/>
  <c r="J15" i="91" s="1"/>
  <c r="G15" i="91"/>
  <c r="E15" i="91"/>
  <c r="F15" i="91" s="1"/>
  <c r="D15" i="91"/>
  <c r="C15" i="91"/>
  <c r="O14" i="91"/>
  <c r="N14" i="91"/>
  <c r="M14" i="91"/>
  <c r="L14" i="91"/>
  <c r="K14" i="91"/>
  <c r="J14" i="91"/>
  <c r="I14" i="91"/>
  <c r="H14" i="91"/>
  <c r="G14" i="91"/>
  <c r="F14" i="91"/>
  <c r="E14" i="91"/>
  <c r="D14" i="91"/>
  <c r="C14" i="91"/>
  <c r="O13" i="91"/>
  <c r="N13" i="91" s="1"/>
  <c r="M13" i="91"/>
  <c r="K13" i="91"/>
  <c r="I13" i="91"/>
  <c r="G13" i="91"/>
  <c r="H13" i="91" s="1"/>
  <c r="E13" i="91"/>
  <c r="C13" i="91"/>
  <c r="O12" i="91"/>
  <c r="M12" i="91"/>
  <c r="K12" i="91"/>
  <c r="I12" i="91"/>
  <c r="G12" i="91"/>
  <c r="E12" i="91"/>
  <c r="C12" i="91"/>
  <c r="O11" i="91"/>
  <c r="M11" i="91"/>
  <c r="K11" i="91"/>
  <c r="I11" i="91"/>
  <c r="G11" i="91"/>
  <c r="H11" i="91" s="1"/>
  <c r="E11" i="91"/>
  <c r="C11" i="91"/>
  <c r="O10" i="91"/>
  <c r="M10" i="91"/>
  <c r="K10" i="91"/>
  <c r="I10" i="91"/>
  <c r="G10" i="91"/>
  <c r="E10" i="91"/>
  <c r="C10" i="91"/>
  <c r="A4" i="91"/>
  <c r="I63" i="90"/>
  <c r="H63" i="90"/>
  <c r="G63" i="90"/>
  <c r="F63" i="90"/>
  <c r="E63" i="90"/>
  <c r="B63" i="90"/>
  <c r="I62" i="90"/>
  <c r="H62" i="90"/>
  <c r="G62" i="90"/>
  <c r="F62" i="90"/>
  <c r="E62" i="90"/>
  <c r="D62" i="90"/>
  <c r="I59" i="90"/>
  <c r="H59" i="90"/>
  <c r="G59" i="90"/>
  <c r="F59" i="90"/>
  <c r="E59" i="90"/>
  <c r="I58" i="90"/>
  <c r="H58" i="90"/>
  <c r="G58" i="90"/>
  <c r="F58" i="90"/>
  <c r="E58" i="90"/>
  <c r="I57" i="90"/>
  <c r="H57" i="90"/>
  <c r="G57" i="90"/>
  <c r="F57" i="90"/>
  <c r="E57" i="90"/>
  <c r="I56" i="90"/>
  <c r="H56" i="90"/>
  <c r="G56" i="90"/>
  <c r="F56" i="90"/>
  <c r="E56" i="90"/>
  <c r="I55" i="90"/>
  <c r="H55" i="90"/>
  <c r="G55" i="90"/>
  <c r="F55" i="90"/>
  <c r="E55" i="90"/>
  <c r="I54" i="90"/>
  <c r="H54" i="90"/>
  <c r="G54" i="90"/>
  <c r="F54" i="90"/>
  <c r="E54" i="90"/>
  <c r="B54" i="90"/>
  <c r="I53" i="90"/>
  <c r="H53" i="90"/>
  <c r="G53" i="90"/>
  <c r="F53" i="90"/>
  <c r="E53" i="90"/>
  <c r="D53" i="90"/>
  <c r="I52" i="90"/>
  <c r="H52" i="90"/>
  <c r="G52" i="90"/>
  <c r="F52" i="90"/>
  <c r="E52" i="90"/>
  <c r="I51" i="90"/>
  <c r="H51" i="90"/>
  <c r="G51" i="90"/>
  <c r="F51" i="90"/>
  <c r="E51" i="90"/>
  <c r="B51" i="90"/>
  <c r="I50" i="90"/>
  <c r="H50" i="90"/>
  <c r="G50" i="90"/>
  <c r="F50" i="90"/>
  <c r="E50" i="90"/>
  <c r="D50" i="90"/>
  <c r="I48" i="90"/>
  <c r="H48" i="90"/>
  <c r="G48" i="90"/>
  <c r="F48" i="90"/>
  <c r="E48" i="90"/>
  <c r="I47" i="90"/>
  <c r="H47" i="90"/>
  <c r="G47" i="90"/>
  <c r="F47" i="90"/>
  <c r="E47" i="90"/>
  <c r="I46" i="90"/>
  <c r="H46" i="90"/>
  <c r="G46" i="90"/>
  <c r="F46" i="90"/>
  <c r="E46" i="90"/>
  <c r="I45" i="90"/>
  <c r="H45" i="90"/>
  <c r="G45" i="90"/>
  <c r="F45" i="90"/>
  <c r="E45" i="90"/>
  <c r="I44" i="90"/>
  <c r="H44" i="90"/>
  <c r="G44" i="90"/>
  <c r="F44" i="90"/>
  <c r="E44" i="90"/>
  <c r="I43" i="90"/>
  <c r="H43" i="90"/>
  <c r="G43" i="90"/>
  <c r="F43" i="90"/>
  <c r="E43" i="90"/>
  <c r="I42" i="90"/>
  <c r="H42" i="90"/>
  <c r="G42" i="90"/>
  <c r="F42" i="90"/>
  <c r="E42" i="90"/>
  <c r="I41" i="90"/>
  <c r="H41" i="90"/>
  <c r="G41" i="90"/>
  <c r="G49" i="90" s="1"/>
  <c r="F41" i="90"/>
  <c r="E41" i="90"/>
  <c r="I40" i="90"/>
  <c r="H40" i="90"/>
  <c r="G40" i="90"/>
  <c r="F40" i="90"/>
  <c r="E40" i="90"/>
  <c r="B40" i="90"/>
  <c r="I39" i="90"/>
  <c r="H39" i="90"/>
  <c r="G39" i="90"/>
  <c r="F39" i="90"/>
  <c r="E39" i="90"/>
  <c r="D39" i="90"/>
  <c r="I38" i="90"/>
  <c r="H38" i="90"/>
  <c r="G38" i="90"/>
  <c r="F38" i="90"/>
  <c r="E38" i="90"/>
  <c r="I37" i="90"/>
  <c r="H37" i="90"/>
  <c r="G37" i="90"/>
  <c r="F37" i="90"/>
  <c r="E37" i="90"/>
  <c r="B37" i="90"/>
  <c r="I36" i="90"/>
  <c r="H36" i="90"/>
  <c r="G36" i="90"/>
  <c r="F36" i="90"/>
  <c r="E36" i="90"/>
  <c r="D36" i="90"/>
  <c r="I34" i="90"/>
  <c r="H34" i="90"/>
  <c r="G34" i="90"/>
  <c r="F34" i="90"/>
  <c r="E34" i="90"/>
  <c r="I32" i="90"/>
  <c r="H32" i="90"/>
  <c r="G32" i="90"/>
  <c r="F32" i="90"/>
  <c r="E32" i="90"/>
  <c r="I31" i="90"/>
  <c r="H31" i="90"/>
  <c r="G31" i="90"/>
  <c r="F31" i="90"/>
  <c r="E31" i="90"/>
  <c r="I30" i="90"/>
  <c r="H30" i="90"/>
  <c r="G30" i="90"/>
  <c r="F30" i="90"/>
  <c r="E30" i="90"/>
  <c r="I29" i="90"/>
  <c r="H29" i="90"/>
  <c r="G29" i="90"/>
  <c r="F29" i="90"/>
  <c r="E29" i="90"/>
  <c r="I28" i="90"/>
  <c r="H28" i="90"/>
  <c r="G28" i="90"/>
  <c r="F28" i="90"/>
  <c r="E28" i="90"/>
  <c r="I27" i="90"/>
  <c r="H27" i="90"/>
  <c r="G27" i="90"/>
  <c r="G33" i="90" s="1"/>
  <c r="G35" i="90" s="1"/>
  <c r="F27" i="90"/>
  <c r="E27" i="90"/>
  <c r="I25" i="90"/>
  <c r="H25" i="90"/>
  <c r="G25" i="90"/>
  <c r="F25" i="90"/>
  <c r="E25" i="90"/>
  <c r="I24" i="90"/>
  <c r="H24" i="90"/>
  <c r="G24" i="90"/>
  <c r="F24" i="90"/>
  <c r="E24" i="90"/>
  <c r="B24" i="90"/>
  <c r="I23" i="90"/>
  <c r="H23" i="90"/>
  <c r="G23" i="90"/>
  <c r="F23" i="90"/>
  <c r="E23" i="90"/>
  <c r="D23" i="90"/>
  <c r="I20" i="90"/>
  <c r="H20" i="90"/>
  <c r="G20" i="90"/>
  <c r="F20" i="90"/>
  <c r="E20" i="90"/>
  <c r="I19" i="90"/>
  <c r="H19" i="90"/>
  <c r="G19" i="90"/>
  <c r="F19" i="90"/>
  <c r="E19" i="90"/>
  <c r="I18" i="90"/>
  <c r="H18" i="90"/>
  <c r="G18" i="90"/>
  <c r="F18" i="90"/>
  <c r="E18" i="90"/>
  <c r="I15" i="90"/>
  <c r="H15" i="90"/>
  <c r="G15" i="90"/>
  <c r="F15" i="90"/>
  <c r="E15" i="90"/>
  <c r="I14" i="90"/>
  <c r="H14" i="90"/>
  <c r="G14" i="90"/>
  <c r="F14" i="90"/>
  <c r="E14" i="90"/>
  <c r="I13" i="90"/>
  <c r="H13" i="90"/>
  <c r="G13" i="90"/>
  <c r="F13" i="90"/>
  <c r="E13" i="90"/>
  <c r="I12" i="90"/>
  <c r="H12" i="90"/>
  <c r="G12" i="90"/>
  <c r="F12" i="90"/>
  <c r="E12" i="90"/>
  <c r="I11" i="90"/>
  <c r="H11" i="90"/>
  <c r="G11" i="90"/>
  <c r="F11" i="90"/>
  <c r="E11" i="90"/>
  <c r="I10" i="90"/>
  <c r="I16" i="90" s="1"/>
  <c r="H10" i="90"/>
  <c r="G10" i="90"/>
  <c r="F10" i="90"/>
  <c r="E10" i="90"/>
  <c r="E16" i="90" s="1"/>
  <c r="B4" i="90"/>
  <c r="H15" i="91" l="1"/>
  <c r="F17" i="91"/>
  <c r="J18" i="91"/>
  <c r="D21" i="91"/>
  <c r="L21" i="91"/>
  <c r="G16" i="90"/>
  <c r="F16" i="90"/>
  <c r="H49" i="90"/>
  <c r="N16" i="91"/>
  <c r="J17" i="91"/>
  <c r="D18" i="91"/>
  <c r="L18" i="91"/>
  <c r="E24" i="91"/>
  <c r="M24" i="91"/>
  <c r="J23" i="91"/>
  <c r="I32" i="91"/>
  <c r="N28" i="91"/>
  <c r="H29" i="91"/>
  <c r="E49" i="90"/>
  <c r="I49" i="90"/>
  <c r="E19" i="91"/>
  <c r="M19" i="91"/>
  <c r="D13" i="91"/>
  <c r="L13" i="91"/>
  <c r="N15" i="91"/>
  <c r="P15" i="91" s="1"/>
  <c r="I21" i="90"/>
  <c r="I22" i="90" s="1"/>
  <c r="I33" i="90"/>
  <c r="I35" i="90" s="1"/>
  <c r="F21" i="90"/>
  <c r="F22" i="90" s="1"/>
  <c r="F33" i="90"/>
  <c r="F35" i="90" s="1"/>
  <c r="F49" i="90"/>
  <c r="G19" i="91"/>
  <c r="J11" i="91"/>
  <c r="L17" i="91"/>
  <c r="F18" i="91"/>
  <c r="N18" i="91"/>
  <c r="G24" i="91"/>
  <c r="O24" i="91"/>
  <c r="J22" i="91"/>
  <c r="D23" i="91"/>
  <c r="L23" i="91"/>
  <c r="D26" i="91"/>
  <c r="L26" i="91"/>
  <c r="N29" i="91"/>
  <c r="J31" i="91"/>
  <c r="G21" i="90"/>
  <c r="G22" i="90" s="1"/>
  <c r="G61" i="90" s="1"/>
  <c r="I19" i="91"/>
  <c r="D11" i="91"/>
  <c r="L11" i="91"/>
  <c r="P14" i="91"/>
  <c r="F16" i="91"/>
  <c r="J16" i="91"/>
  <c r="N17" i="91"/>
  <c r="D22" i="91"/>
  <c r="L22" i="91"/>
  <c r="F23" i="91"/>
  <c r="N23" i="91"/>
  <c r="E32" i="91"/>
  <c r="E34" i="91" s="1"/>
  <c r="M32" i="91"/>
  <c r="M34" i="91" s="1"/>
  <c r="F28" i="91"/>
  <c r="J28" i="91"/>
  <c r="D31" i="91"/>
  <c r="L31" i="91"/>
  <c r="E54" i="93"/>
  <c r="P34" i="108"/>
  <c r="C19" i="91"/>
  <c r="K19" i="91"/>
  <c r="F11" i="91"/>
  <c r="N11" i="91"/>
  <c r="F13" i="91"/>
  <c r="J13" i="91"/>
  <c r="D17" i="91"/>
  <c r="F22" i="91"/>
  <c r="N22" i="91"/>
  <c r="F31" i="91"/>
  <c r="P31" i="91" s="1"/>
  <c r="N31" i="91"/>
  <c r="E21" i="90"/>
  <c r="E33" i="90"/>
  <c r="E35" i="90" s="1"/>
  <c r="P30" i="91"/>
  <c r="J73" i="92"/>
  <c r="P11" i="91"/>
  <c r="D73" i="92"/>
  <c r="H24" i="92"/>
  <c r="K16" i="92"/>
  <c r="K23" i="92"/>
  <c r="K61" i="92"/>
  <c r="F73" i="92"/>
  <c r="G73" i="92"/>
  <c r="K35" i="92"/>
  <c r="H38" i="92"/>
  <c r="K38" i="92" s="1"/>
  <c r="D10" i="91"/>
  <c r="H10" i="91"/>
  <c r="L10" i="91"/>
  <c r="H21" i="91"/>
  <c r="I24" i="91"/>
  <c r="F26" i="91"/>
  <c r="J26" i="91"/>
  <c r="N26" i="91"/>
  <c r="C24" i="91"/>
  <c r="K24" i="91"/>
  <c r="C32" i="91"/>
  <c r="G32" i="91"/>
  <c r="K32" i="91"/>
  <c r="F10" i="91"/>
  <c r="J10" i="91"/>
  <c r="N10" i="91"/>
  <c r="F21" i="91"/>
  <c r="N21" i="91"/>
  <c r="P28" i="91" l="1"/>
  <c r="I34" i="91"/>
  <c r="P29" i="91"/>
  <c r="P23" i="91"/>
  <c r="H16" i="90"/>
  <c r="H22" i="90" s="1"/>
  <c r="C34" i="91"/>
  <c r="P17" i="91"/>
  <c r="F61" i="90"/>
  <c r="H33" i="90"/>
  <c r="H35" i="90" s="1"/>
  <c r="P13" i="91"/>
  <c r="K34" i="91"/>
  <c r="P16" i="91"/>
  <c r="P22" i="91"/>
  <c r="P18" i="91"/>
  <c r="I61" i="90"/>
  <c r="P26" i="91"/>
  <c r="O19" i="91"/>
  <c r="L19" i="91" s="1"/>
  <c r="H21" i="90"/>
  <c r="P21" i="91"/>
  <c r="E22" i="90"/>
  <c r="E61" i="90" s="1"/>
  <c r="P10" i="91"/>
  <c r="H73" i="92"/>
  <c r="K73" i="92" s="1"/>
  <c r="K24" i="92"/>
  <c r="O32" i="91"/>
  <c r="H32" i="91" s="1"/>
  <c r="G34" i="91"/>
  <c r="H61" i="90" l="1"/>
  <c r="J19" i="91"/>
  <c r="H19" i="91"/>
  <c r="N19" i="91"/>
  <c r="D19" i="91"/>
  <c r="F19" i="91"/>
  <c r="D32" i="91"/>
  <c r="O34" i="91"/>
  <c r="H34" i="91" s="1"/>
  <c r="N32" i="91"/>
  <c r="F32" i="91"/>
  <c r="J32" i="91"/>
  <c r="L32" i="91"/>
  <c r="P19" i="91" l="1"/>
  <c r="N34" i="91"/>
  <c r="F34" i="91"/>
  <c r="D34" i="91"/>
  <c r="L34" i="91"/>
  <c r="J34" i="91"/>
  <c r="P32" i="91"/>
  <c r="P34" i="91" l="1"/>
</calcChain>
</file>

<file path=xl/sharedStrings.xml><?xml version="1.0" encoding="utf-8"?>
<sst xmlns="http://schemas.openxmlformats.org/spreadsheetml/2006/main" count="1121" uniqueCount="265">
  <si>
    <t xml:space="preserve"> 133739*0</t>
  </si>
  <si>
    <t>_x001A_</t>
  </si>
  <si>
    <t>Tavola n. 4</t>
  </si>
  <si>
    <t>ASSICURAZIONI DANNI: IMPRESE NAZIONALI E RAPPRESENTANZE DI IMPRESE EXTRA S.E.E.</t>
  </si>
  <si>
    <t>Portafoglio italiano - Lavoro diretto</t>
  </si>
  <si>
    <t>Importi in migliaia di EURO</t>
  </si>
  <si>
    <t>RAMI</t>
  </si>
  <si>
    <t>Variazione %</t>
  </si>
  <si>
    <t xml:space="preserve">Incidenza </t>
  </si>
  <si>
    <t>%</t>
  </si>
  <si>
    <t>su basi omogenee *</t>
  </si>
  <si>
    <t>Infortuni</t>
  </si>
  <si>
    <t>Malattia</t>
  </si>
  <si>
    <t>Corpi di veicoli terrestri</t>
  </si>
  <si>
    <t>Corpi di veicoli ferroviari</t>
  </si>
  <si>
    <t>Corpi di veicoli aerei</t>
  </si>
  <si>
    <t>Corpi di veicoli marittimi, lacustri e fluviali</t>
  </si>
  <si>
    <t>Merci trasportate</t>
  </si>
  <si>
    <t>Incendio ed elementi naturali</t>
  </si>
  <si>
    <t>Altri danni ai beni</t>
  </si>
  <si>
    <t>R.C. autoveicoli terrestri</t>
  </si>
  <si>
    <t>R.C. aeromobili</t>
  </si>
  <si>
    <t>R.C. veicoli marittimi, lacustri e fluviali</t>
  </si>
  <si>
    <t>R.C. generale</t>
  </si>
  <si>
    <t>Credito</t>
  </si>
  <si>
    <t>Cauzione</t>
  </si>
  <si>
    <t>Perdite pecuniarie di vario genere</t>
  </si>
  <si>
    <t>Tutela legale</t>
  </si>
  <si>
    <t>Assistenza</t>
  </si>
  <si>
    <t>TOTALE IMPRESE NAZIONALI E</t>
  </si>
  <si>
    <t>RAPPR. DI IMPRESE EXTRA S.E.E.</t>
  </si>
  <si>
    <t xml:space="preserve"> * Variazioni a perimetro di imprese omogeneo</t>
  </si>
  <si>
    <t>Totale rami danni</t>
  </si>
  <si>
    <t>R.c.autoveicoli</t>
  </si>
  <si>
    <t>terrestri</t>
  </si>
  <si>
    <t>Agenzie con mandato</t>
  </si>
  <si>
    <t>Agenzie in economia e gerenze</t>
  </si>
  <si>
    <t>Altre forme di vendita diretta (a)</t>
  </si>
  <si>
    <t>Sportelli bancari e postali</t>
  </si>
  <si>
    <t>Promotori finanziari</t>
  </si>
  <si>
    <t>Brokers</t>
  </si>
  <si>
    <t>TOTALE</t>
  </si>
  <si>
    <t xml:space="preserve"> (a) Il dato comprende anche i premi acquisiti attraverso il canale telefonico e il canale internet</t>
  </si>
  <si>
    <t>Tavola n. 3</t>
  </si>
  <si>
    <t>ASSICURAZIONI VITA: IMPRESE NAZIONALI E RAPPRESENTANZE DI IMPRESE EXTRA S.E.E.</t>
  </si>
  <si>
    <t>Imprese italiane e rappresentanze di imprese extra Spazio Economico Europeo</t>
  </si>
  <si>
    <t>CATEGORIE</t>
  </si>
  <si>
    <t>Assicurazioni di capitali</t>
  </si>
  <si>
    <t>Assicurazioni di rendite</t>
  </si>
  <si>
    <t xml:space="preserve">Premi di tariffa </t>
  </si>
  <si>
    <t>Numero</t>
  </si>
  <si>
    <t>Somme</t>
  </si>
  <si>
    <t>Annui</t>
  </si>
  <si>
    <t>Unici</t>
  </si>
  <si>
    <t>Ricorrenti</t>
  </si>
  <si>
    <t>Totale</t>
  </si>
  <si>
    <t>polizze/teste</t>
  </si>
  <si>
    <t>assicurate</t>
  </si>
  <si>
    <t xml:space="preserve"> </t>
  </si>
  <si>
    <t>RAMO I:</t>
  </si>
  <si>
    <t>ASSICURAZIONI INDIVIDUALI</t>
  </si>
  <si>
    <t>rivalutabili</t>
  </si>
  <si>
    <t>di cui:  polizze in valuta</t>
  </si>
  <si>
    <t>ex art. 13, co.1, lett. b), d.lgs. 252/05</t>
  </si>
  <si>
    <t>temporanee di puro rischio</t>
  </si>
  <si>
    <t>altre</t>
  </si>
  <si>
    <t>TOTALE INDIVIDUALI</t>
  </si>
  <si>
    <t>di cui:  derivanti da trasformazione</t>
  </si>
  <si>
    <t>deriv. da trasf. di posiz. previd. a contr. ex art. 13, co. 1, lett. b), d.lgs. 252/05</t>
  </si>
  <si>
    <t>ASSICURAZIONI COLLETTIVE</t>
  </si>
  <si>
    <t>T.F.R. di legge</t>
  </si>
  <si>
    <t>temporanee di gruppo e altre di rischio</t>
  </si>
  <si>
    <t>previdenziali</t>
  </si>
  <si>
    <t>TOTALE COLLETTIVE</t>
  </si>
  <si>
    <t xml:space="preserve">TOTALE RAMO I </t>
  </si>
  <si>
    <t xml:space="preserve">TOTALE RAMO II </t>
  </si>
  <si>
    <t>RAMO III:</t>
  </si>
  <si>
    <t>connesse con fondi interni</t>
  </si>
  <si>
    <t>di cui: ex art. 13, co. 1, lett. b), d. lgs. 252/05</t>
  </si>
  <si>
    <t>connesse con fondi esterni</t>
  </si>
  <si>
    <t>connesse con indice azionario</t>
  </si>
  <si>
    <t>connesse con altro valore di riferimento</t>
  </si>
  <si>
    <t>TOTALE RAMO III</t>
  </si>
  <si>
    <t>TOTALE RAMO IV</t>
  </si>
  <si>
    <t>Segue:  Tavola n. 3</t>
  </si>
  <si>
    <t>RAMO V:</t>
  </si>
  <si>
    <t>OPER. DI CAPITALIZZ. INDIVIDUALI</t>
  </si>
  <si>
    <t>di cui:  contratti ex art. 41 d.lgs. 209/05</t>
  </si>
  <si>
    <t>connessi con fondi interni</t>
  </si>
  <si>
    <t>connessi con fondi esterni</t>
  </si>
  <si>
    <t>connessi con indice azionario</t>
  </si>
  <si>
    <t>connessi con altro valore di riferimento</t>
  </si>
  <si>
    <t>OPER. DI CAPITALIZZ. COLLETTIVE</t>
  </si>
  <si>
    <t>di cui:  T.F.R. di legge</t>
  </si>
  <si>
    <t>TOTALE RAMO V</t>
  </si>
  <si>
    <t>TOTALE RAMO VI</t>
  </si>
  <si>
    <t>ASSICURAZIONI COMPLEMENTARI</t>
  </si>
  <si>
    <t>di cui:          ramo I</t>
  </si>
  <si>
    <t>ramo III</t>
  </si>
  <si>
    <t>ramo V</t>
  </si>
  <si>
    <t>ramo VI</t>
  </si>
  <si>
    <t xml:space="preserve">(a) Il concetto di nuova produzione emessa comporta che, per le polizze che prevedono una rateazione del premio, venga indicato l'intero importo di tariffa su base annua, comprensivo di eventuali sovrappremi e garanzie accessorie. </t>
  </si>
  <si>
    <t>Tavola n. 2</t>
  </si>
  <si>
    <t xml:space="preserve">ASSICURAZIONI VITA: IMPRESE NAZIONALI E RAPPRESENTANZE DI IMPRESE EXTRA S.E.E. </t>
  </si>
  <si>
    <t xml:space="preserve">Agenzie in </t>
  </si>
  <si>
    <t xml:space="preserve">Altre forme </t>
  </si>
  <si>
    <t>economia e gerenze</t>
  </si>
  <si>
    <t>di vendita diretta</t>
  </si>
  <si>
    <t>Val. assoluto</t>
  </si>
  <si>
    <t>inc. %</t>
  </si>
  <si>
    <t>SETTORE INDIVIDUALI</t>
  </si>
  <si>
    <t xml:space="preserve"> RAMO I</t>
  </si>
  <si>
    <t>di cui art. 13, c. 1, lett. b) d.lgs. 252/05</t>
  </si>
  <si>
    <t xml:space="preserve"> RAMO II</t>
  </si>
  <si>
    <t xml:space="preserve"> RAMO III</t>
  </si>
  <si>
    <t xml:space="preserve"> RAMO IV</t>
  </si>
  <si>
    <t xml:space="preserve"> RAMO V</t>
  </si>
  <si>
    <t>di cui art. 41 d.lgs. 209/05</t>
  </si>
  <si>
    <t xml:space="preserve"> RAMO VI</t>
  </si>
  <si>
    <t xml:space="preserve"> TOTALE INDIVIDUALI   </t>
  </si>
  <si>
    <t>di cui:</t>
  </si>
  <si>
    <t>premi annui</t>
  </si>
  <si>
    <t>premi unici</t>
  </si>
  <si>
    <t>premi ricorrenti</t>
  </si>
  <si>
    <t>SETTORE COLLETTIVE</t>
  </si>
  <si>
    <t xml:space="preserve"> TOTALE COLLETTIVE   </t>
  </si>
  <si>
    <t>NOTA:  sono esclusi i premi relativi alle assicurazioni complementari.</t>
  </si>
  <si>
    <t>* Variazioni a perimetro di imprese omogeneo</t>
  </si>
  <si>
    <t>Tavola n. 1</t>
  </si>
  <si>
    <t>Premi e rate di premi</t>
  </si>
  <si>
    <t xml:space="preserve">Annui </t>
  </si>
  <si>
    <t xml:space="preserve">Di cui (a) </t>
  </si>
  <si>
    <t xml:space="preserve"> di prima annualità</t>
  </si>
  <si>
    <t>popolari, adeguabili e indicizzate</t>
  </si>
  <si>
    <t>di cui: art. 13, co. 1, lett. b), d.lgs. 252/05</t>
  </si>
  <si>
    <t>TOTALE RAMO II</t>
  </si>
  <si>
    <t>di cui:  contratti art. 41 d.lgs. 209/05</t>
  </si>
  <si>
    <t>di cui:     ramo I</t>
  </si>
  <si>
    <t xml:space="preserve">TOTALE IMPRESE NAZIONALI E </t>
  </si>
  <si>
    <t xml:space="preserve"> (a) I premi di prima annualità sono riferiti ai soli premi annui e ricorrenti (col. 1 e 3).</t>
  </si>
  <si>
    <t>(Importi in migliaia di euro)</t>
  </si>
  <si>
    <t>Incid. % su totale linee di investim.</t>
  </si>
  <si>
    <t>Contributi 
nuovi aderenti</t>
  </si>
  <si>
    <t>Contributi
Vecchi aderenti</t>
  </si>
  <si>
    <t>LINEE DI
INVESTIMENTO
CON
GARANZIA</t>
  </si>
  <si>
    <t>Con profilo di rischio basso</t>
  </si>
  <si>
    <t>Con profilo di rischio medio-basso</t>
  </si>
  <si>
    <t>Con profilo di rischio medio</t>
  </si>
  <si>
    <t>Con profilo di rischio medio-alto</t>
  </si>
  <si>
    <t>Con profilo di rischio alto</t>
  </si>
  <si>
    <t>_</t>
  </si>
  <si>
    <t xml:space="preserve"> TOTALE</t>
  </si>
  <si>
    <t>LINEE DI
INVESTIMENTO
SENZA
GARANZIA</t>
  </si>
  <si>
    <t>TOTALE LINEE DI INVESTIMENTO</t>
  </si>
  <si>
    <t>N.B. Eventuali mancate quadrature derivano dall'arrontondamento delle cifre decimali</t>
  </si>
  <si>
    <t>LINEE DI INVESTIMENTO</t>
  </si>
  <si>
    <t>N. aderenti complessivo</t>
  </si>
  <si>
    <r>
      <rPr>
        <b/>
        <sz val="11"/>
        <color theme="1"/>
        <rFont val="Calibri"/>
        <family val="2"/>
        <scheme val="minor"/>
      </rPr>
      <t>Linea con profilo di rischio basso:</t>
    </r>
    <r>
      <rPr>
        <sz val="11"/>
        <color theme="1"/>
        <rFont val="Calibri"/>
        <family val="2"/>
        <scheme val="minor"/>
      </rPr>
      <t xml:space="preserve">  risulta caratterizzata da una politica di investimento prevalentemente orientata verso titoli di debito ad elevata liquidità, aventi una modesta vita residua ed emessi da soggetti adeguatamente affidabili.</t>
    </r>
  </si>
  <si>
    <r>
      <rPr>
        <b/>
        <sz val="11"/>
        <color theme="1"/>
        <rFont val="Calibri"/>
        <family val="2"/>
        <scheme val="minor"/>
      </rPr>
      <t>Linea con profilo di rischio medio-basso</t>
    </r>
    <r>
      <rPr>
        <sz val="11"/>
        <color theme="1"/>
        <rFont val="Calibri"/>
        <family val="2"/>
        <scheme val="minor"/>
      </rPr>
      <t>: l’impiego delle risorse raccolte nelle linee con profilo di rischio medio-basso, oltre ad essere rivolto verso assets aventi caratteristiche analoghe a quelli selezionati nelle linee a basso rischio, è contraddistinto dal ricorso, sebbene in misura modesta, anche a titoli di capitale.</t>
    </r>
  </si>
  <si>
    <r>
      <rPr>
        <b/>
        <sz val="11"/>
        <color theme="1"/>
        <rFont val="Calibri"/>
        <family val="2"/>
        <scheme val="minor"/>
      </rPr>
      <t>Linea con profilo di rischio medio:</t>
    </r>
    <r>
      <rPr>
        <sz val="11"/>
        <color theme="1"/>
        <rFont val="Calibri"/>
        <family val="2"/>
        <scheme val="minor"/>
      </rPr>
      <t xml:space="preserve"> si ricorre ad una composizione del portafoglio bilanciata tra titoli azionari, sia italiani che esteri, e/o titoli appartenenti al comparto obbligazionario con vita residua medio-lunga.</t>
    </r>
  </si>
  <si>
    <r>
      <rPr>
        <b/>
        <sz val="11"/>
        <color theme="1"/>
        <rFont val="Calibri"/>
        <family val="2"/>
        <scheme val="minor"/>
      </rPr>
      <t>Linea con profilo di rischio medio-alto</t>
    </r>
    <r>
      <rPr>
        <sz val="11"/>
        <color theme="1"/>
        <rFont val="Calibri"/>
        <family val="2"/>
        <scheme val="minor"/>
      </rPr>
      <t xml:space="preserve">: si è in presenza di una linea con profilo di rischio medio-alto qualora gli investimenti delle risorse disponibili siano maggiormente indirizzati verso titoli di capitale esteri e, comunque, verso impieghi espressi su una divisa valutaria diversa da quella nella quale sono stati raccolti i contributi. </t>
    </r>
  </si>
  <si>
    <t>Nel caso in cui le risorse disponibili siano investite in OICVM, ai fini della classificazione nelle sopra indicate linee, si ha riguardo alla compatibilità dei programmi di investimento degli OICVM stessi con le caratteristiche delle differenti linee di investimento.</t>
  </si>
  <si>
    <t>ASSICURAZIONI VITA: RAPPRESENTANZE DI IMPRESE S.E.E. (a)</t>
  </si>
  <si>
    <t>Lavoro diretto</t>
  </si>
  <si>
    <t>TOTALE RAPPR. DI IMPRESE S.E.E.</t>
  </si>
  <si>
    <t>(a) Dati relativi alle rappresentanze di imprese dello Spazio Economico Europeo (il cui controllo è esercitato dalle Autorità di vigilanza dei Paesi di origine) operanti in Italia, che hanno partecipato alla rilevazione.</t>
  </si>
  <si>
    <t>(b) Il concetto di nuova produzione emessa comporta che, per le polizze che prevedono una rateazione del premio, venga indicato l'intero importo di tariffa su base annua, comprensivo di eventuali sovrappremi e garanzie accessorie.</t>
  </si>
  <si>
    <t>ASSICURAZIONI VITA: RAPPRESENTANZE DI IMPRESE S.E.E. (b)</t>
  </si>
  <si>
    <t>(a) I premi di prima annualità sono riferiti ai soli premi annui e ricorrenti (col. 1 e 3).</t>
  </si>
  <si>
    <t xml:space="preserve">ASSICURAZIONI VITA: RAPPRESENTANZE DI IMPRESE S.E.E. </t>
  </si>
  <si>
    <t>ASSICURAZIONI DANNI: RAPPRESENTANZE DI IMPRESE S.E.E. (b)</t>
  </si>
  <si>
    <t>ASSICURAZIONI VITA: IMPRESE NAZIONALI E RAPPRESENTANZE DI IMPRESE EXTRA S.E.E. E S.E.E.</t>
  </si>
  <si>
    <t>RAPPR. DI IMPRESE EXTRA S.E.E. E S.E.E. (b)</t>
  </si>
  <si>
    <t>RAPPR. DI IMPRESE EXTRA S.E.E. E S.E.E. (a)</t>
  </si>
  <si>
    <t>(a) Il totale comprende quindi anche i premi raccolti in Italia dalle rappresentanze di imprese dello Spazio Economico Europeo (il cui controllo è esercitato dalle Autorità di vigilanza dei Paesi di origine) che hanno partecipato alla rilevazione.</t>
  </si>
  <si>
    <t xml:space="preserve">   TOTALE IMPRESE NAZIONALI E</t>
  </si>
  <si>
    <t xml:space="preserve">   RAPPR. DI IMPRESE EXTRA S.E.E. E S.E.E. (a)</t>
  </si>
  <si>
    <t>(a) Il totale comprende quindi anche i dati relativi alle rappresentanze di imprese dello Spazio Economico Europeo (il cui controllo è esercitato dalle Autorità di vigilanza dei Paesi di origine) operanti in Italia, che hanno partecipato alla rilevazione.</t>
  </si>
  <si>
    <t>ASSICURAZIONI DANNI: IMPRESE NAZIONALI E RAPPRESENTANZE DI IMPRESE EXTRA S.E.E. E S.E.E.</t>
  </si>
  <si>
    <t>(a)</t>
  </si>
  <si>
    <t>Altre forme di vendita diretta (c)</t>
  </si>
  <si>
    <t xml:space="preserve"> (b) Dati riferiti sia a imprese nazionali e rappresentanze di imprese extra S.E.E. che a rappresentanze di imprese S.E.E.</t>
  </si>
  <si>
    <t>Tavola n. 11</t>
  </si>
  <si>
    <t>Tavola n. 13</t>
  </si>
  <si>
    <t>Tavola n. 14</t>
  </si>
  <si>
    <t>Tavola n. 15</t>
  </si>
  <si>
    <t>TAVOLE STATISTICHE</t>
  </si>
  <si>
    <t>ALLEGATO 1</t>
  </si>
  <si>
    <t>ALLEGATO 2</t>
  </si>
  <si>
    <t>ALLEGATO 3</t>
  </si>
  <si>
    <t>(Somma Allegati 1 e 2)</t>
  </si>
  <si>
    <t>Nuove teste assicurate su convenzioni in corso</t>
  </si>
  <si>
    <t xml:space="preserve">al 1° gennaio per polizze collettive </t>
  </si>
  <si>
    <t>TOTALE RAPPR. DI IMPRESE S.E.E. (*)</t>
  </si>
  <si>
    <t xml:space="preserve">(*) (b) Premi raccolti in Italia da rappresentanze di imprese dello Spazio Economico Europeo (il cui controllo è esercitato dalle Autorità di Vigilanza dei Paesi di origine) che hanno partecipato alla rilevazione. </t>
  </si>
  <si>
    <t>Numero 
nuovi aderenti nel 2015</t>
  </si>
  <si>
    <t>Variaz. % 
2015/2014</t>
  </si>
  <si>
    <t>Patrimonio acquisito in gestione nel 2015</t>
  </si>
  <si>
    <t>Tavola n. 18</t>
  </si>
  <si>
    <t>Tavola n. 17</t>
  </si>
  <si>
    <t>Tavola n. 16</t>
  </si>
  <si>
    <t>TAVOLE STATISTICHE
DALLA N. 15 ALLA N. 18</t>
  </si>
  <si>
    <t>TAVOLE STATISTICHE
DALLA N. 11 ALLA N. 14</t>
  </si>
  <si>
    <t>VITA</t>
  </si>
  <si>
    <t>DANNI</t>
  </si>
  <si>
    <t>Anno</t>
  </si>
  <si>
    <t>Trimestre</t>
  </si>
  <si>
    <t>Premi</t>
  </si>
  <si>
    <t xml:space="preserve">peso </t>
  </si>
  <si>
    <r>
      <t xml:space="preserve">D% </t>
    </r>
    <r>
      <rPr>
        <b/>
        <sz val="9"/>
        <color indexed="9"/>
        <rFont val="Arial"/>
        <family val="2"/>
      </rPr>
      <t xml:space="preserve">raccolta premi </t>
    </r>
    <r>
      <rPr>
        <b/>
        <sz val="9"/>
        <color indexed="9"/>
        <rFont val="Arial"/>
        <family val="2"/>
      </rPr>
      <t>rispetto a stesso periodo anno precedente</t>
    </r>
  </si>
  <si>
    <t>nel trimestre</t>
  </si>
  <si>
    <t>da inizio anno</t>
  </si>
  <si>
    <t>del trimestre</t>
  </si>
  <si>
    <t>un trimestre</t>
  </si>
  <si>
    <t>1°</t>
  </si>
  <si>
    <t>2°</t>
  </si>
  <si>
    <t>3°</t>
  </si>
  <si>
    <t>4°</t>
  </si>
  <si>
    <t>Premi Ramo I</t>
  </si>
  <si>
    <t>Premi Ramo III</t>
  </si>
  <si>
    <t>Premi Ramo V</t>
  </si>
  <si>
    <t>Altri rami vita</t>
  </si>
  <si>
    <t>RAMI DANNI
 PREMI LORDI CONTABILIZZTI DEL LAVORO DIRETTO - IMPRESE NAZIONALI E RAPPRESENTANZE DI IMPRESE EXTRA SEE</t>
  </si>
  <si>
    <t>TAVOLE STATISTICHE
DALLA N. 1 ALLA N. 10</t>
  </si>
  <si>
    <t>ALLEGATI</t>
  </si>
  <si>
    <t>PREMI LORDI CONTABILIZZTI DEL LAVORO DIRETTO - IMPRESE NAZIONALI E RAPPRESENTANZE DI IMPRESE EXTRA SEE</t>
  </si>
  <si>
    <t>RAMI VITA
 PREMI LORDI CONTABILIZZTI DEL LAVORO DIRETTO - IMPRESE NAZIONALI E RAPPRESENTANZE DI IMPRESE EXTRA SEE</t>
  </si>
  <si>
    <t>Ramo r.c.auto e natanti</t>
  </si>
  <si>
    <t>Altri rami danni</t>
  </si>
  <si>
    <t xml:space="preserve"> (c) Il dato comprende anche i premi acquisiti attraverso il canale telefonico e il canale internet</t>
  </si>
  <si>
    <t>FONDI PENSIONI NEGOZIALI -
GESTIONI SENZA GARANZIA
GESTITI DA IMPRESE DI ASSICURAZIONI NAZIONALI E RAPPRESENTANZE EXTRA UE-SEE</t>
  </si>
  <si>
    <r>
      <t xml:space="preserve">Al fine di consentire la classificazione degli investimenti operati, sono state previste </t>
    </r>
    <r>
      <rPr>
        <b/>
        <sz val="11"/>
        <color theme="1"/>
        <rFont val="Calibri"/>
        <family val="2"/>
        <scheme val="minor"/>
      </rPr>
      <t>cinque principali tipologie di linea di investimento</t>
    </r>
    <r>
      <rPr>
        <sz val="11"/>
        <color theme="1"/>
        <rFont val="Calibri"/>
        <family val="2"/>
        <scheme val="minor"/>
      </rPr>
      <t xml:space="preserve"> caratterizzate dal diverso profilo di rischiosità, nella quale ripartire gli attivi gestiti</t>
    </r>
  </si>
  <si>
    <r>
      <rPr>
        <b/>
        <sz val="11"/>
        <color theme="1"/>
        <rFont val="Calibri"/>
        <family val="2"/>
        <scheme val="minor"/>
      </rPr>
      <t>Linea con profilo di rischio alto</t>
    </r>
    <r>
      <rPr>
        <sz val="11"/>
        <color theme="1"/>
        <rFont val="Calibri"/>
        <family val="2"/>
        <scheme val="minor"/>
      </rPr>
      <t>: la linea ad elevato contenuto di rischio è contraddistinta da portafogli prevalentemente orientati verso impieghi azionari, che possono anche essere pari alla totalità degli investimenti operati. Peraltro, qualora si ricorra a titoli di debito, la loro incidenza sul totale degli attivi risulta estremamente contenuta.</t>
    </r>
  </si>
  <si>
    <t>-</t>
  </si>
  <si>
    <t>(importi in migliaia di euro)</t>
  </si>
  <si>
    <t>N.B. I premi dei singoli rami sono comprensivi delle assicurazioni complementari</t>
  </si>
  <si>
    <t>*  Premi relativi ai rami r.c. autoveicoli terrestri e r.c. veicoli marittimi lacustri e fluviali (rami 10+12)</t>
  </si>
  <si>
    <t>** Premi totali dei rami danni al netto di quelli relativi ai rami  r.c. autoveicoli terrestri e r.c. veicoli marittimi lacustri e fluviali (rami 10+12)</t>
  </si>
  <si>
    <t>Tavola n. 5</t>
  </si>
  <si>
    <t>Tavola n. 6</t>
  </si>
  <si>
    <t>Tavola n. 7</t>
  </si>
  <si>
    <t>LEGENDA PER LE TAVOLE NN. 5 e 6</t>
  </si>
  <si>
    <t>Tavola n. 8</t>
  </si>
  <si>
    <t>Tavola n. 10</t>
  </si>
  <si>
    <t>Tavola n. 9</t>
  </si>
  <si>
    <t>FONDI PENSIONI APERTI
GESTITI DA IMPRESE DI ASSICURAZIONI NAZIONALI E RAPPRESENTANZE EXTRA UE-SEE
Situazione a tutto il quarto trimestre 2015</t>
  </si>
  <si>
    <t>Numero totale aderenti al 31.12.2015</t>
  </si>
  <si>
    <t>Ammontare del patrimonio gestito al 31.12.2015</t>
  </si>
  <si>
    <t>FONDI PENSIONE NEGOZIALI - GESTIONI CON GARANZIA
GESTITI DA IMPRESE DI ASSICURAZIONI NAZIONALI E RAPPRESENTANZE EXTRA SEE
Situazione a tutto il quarto trimestre 2015</t>
  </si>
  <si>
    <t>Patrimonio complessivo acquisito in gestione al 31.12.2015</t>
  </si>
  <si>
    <t>Attivi gestiti al 31 dicembre 2015</t>
  </si>
  <si>
    <t>Statistica relativa alla raccolta premi a tutto il quarto trimestre 2015</t>
  </si>
  <si>
    <t xml:space="preserve">Premi lordi contabilizzati a tutto il quarto trimestre 2015 dalle Imprese di assicurazione nazionali e dalle Rappresentanze per l’Italia delle imprese di assicurazione extra S.E.E. </t>
  </si>
  <si>
    <t xml:space="preserve">Premi lordi contabilizzati a tutto il quarto trimestre 2015 dalle Rappresentanze per l’Italia delle imprese di assicurazione S.E.E. </t>
  </si>
  <si>
    <t xml:space="preserve">Premi lordi contabilizzati a tutto il quarto trimestre 2015 dalle Imprese di assicurazione nazionali e dalle Rappresentanze per l’Italia delle imprese di assicurazione extra S.E.E. e S.E.E. </t>
  </si>
  <si>
    <t>Segue:  Tavola n. 17</t>
  </si>
  <si>
    <t>Premi lordi contabilizzati a tutto il quarto trimestre 2015 dalle Imprese di assicurazione nazionali e dalle Rappresentanze per l’Italia delle imprese di assicurazione estere</t>
  </si>
  <si>
    <t>Servizio Studi e Gestione Dati
Divisione Studi e Analisi Statistiche</t>
  </si>
  <si>
    <t>(Hanno partecipato volontariamente alla rilevazione n. 93 rappresentanze S.E.E. su un totale di n. 96 ammesse ad operare in Italia)</t>
  </si>
  <si>
    <t>(b) Premi raccolti in Italia da rappresentanze di imprese dello Spazio Economico Europeo (il cui controllo è esercitato dalle Autorità di Vigilanza dei Paesi di origine) che hanno partecipato alla rilevazione. Tot. partecipanti n. 35 su un totale di n. 36 ammesse ad operare in Italia in regime di stabilimento.</t>
  </si>
  <si>
    <t>(b) Premi raccolti in Italia da rappresentanze di imprese dello Spazio Economico Europeo (il cui controllo è esercitato dalle Autorità di Vigilanza dei Paesi di origine) che hanno partecipato alla rilevazione. Tot. partecipanti n. 70 su un totale di n. 73 ammesse ad operare in Italia in regime di stabilimento.</t>
  </si>
  <si>
    <t>(b) Il totale contiene anche i premi raccolti in Italia da rappresentanze di imprese dello Spazio Economico Europeo (il cui controllo è esercitato dalle Autorità di Vigilanza dei Paesi di origine) che hanno partecipato alla rilevazione (Totale partecipanti n. 35 su un totale di n. 36 ammesse ad operare in Italia).</t>
  </si>
  <si>
    <t>Il totale comprende quindi anche i premi raccolti in Italia da rappresentanze di imprese dello Spazio Economico Europeo (il cui controllo  è esercitato dalle Autorità di Vigilanza dei Paesi di origine) che hanno partecipato alla rilevazione (Totale partecipanti n. 70 su un totale di n. 73 ammesse ad operare in Italia).</t>
  </si>
  <si>
    <t>Tavola n. 12</t>
  </si>
  <si>
    <t>Segue:  Tavola n. 13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</si>
</sst>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 \ \ \ \ \ "/>
    <numFmt numFmtId="165" formatCode="0.00\ \ \ \ \ \ "/>
    <numFmt numFmtId="166" formatCode="#,##0\ \ "/>
    <numFmt numFmtId="167" formatCode="0.00\ \ \ \ "/>
    <numFmt numFmtId="168" formatCode="0.00\ \ \ \ \ \ \ \ \ \ \ \ "/>
    <numFmt numFmtId="169" formatCode="0.00\ "/>
    <numFmt numFmtId="170" formatCode="0.0%"/>
    <numFmt numFmtId="171" formatCode="&quot;L.&quot;\ #,##0;[Red]\-&quot;L.&quot;\ #,##0"/>
    <numFmt numFmtId="172" formatCode="0.0\ \ \ \ \ \ "/>
  </numFmts>
  <fonts count="61" x14ac:knownFonts="1">
    <font>
      <sz val="11"/>
      <color theme="1"/>
      <name val="Calibri"/>
      <family val="2"/>
      <scheme val="minor"/>
    </font>
    <font>
      <sz val="10"/>
      <name val="MS Sans Serif"/>
      <family val="2"/>
    </font>
    <font>
      <sz val="8"/>
      <name val="Times New Roman"/>
      <family val="1"/>
    </font>
    <font>
      <sz val="9"/>
      <name val="Arial"/>
      <family val="2"/>
    </font>
    <font>
      <b/>
      <sz val="9"/>
      <name val="Arial"/>
      <family val="2"/>
    </font>
    <font>
      <sz val="8"/>
      <name val="Arial"/>
      <family val="2"/>
    </font>
    <font>
      <sz val="10"/>
      <name val="Arial"/>
      <family val="2"/>
    </font>
    <font>
      <sz val="8.5"/>
      <name val="Arial"/>
      <family val="2"/>
    </font>
    <font>
      <b/>
      <sz val="8.5"/>
      <name val="Arial"/>
      <family val="2"/>
    </font>
    <font>
      <i/>
      <sz val="8.5"/>
      <name val="Arial"/>
      <family val="2"/>
    </font>
    <font>
      <sz val="7.5"/>
      <name val="Arial"/>
      <family val="2"/>
    </font>
    <font>
      <b/>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b/>
      <sz val="9"/>
      <color theme="0"/>
      <name val="Arial"/>
      <family val="2"/>
    </font>
    <font>
      <b/>
      <sz val="8.5"/>
      <color theme="0"/>
      <name val="Arial"/>
      <family val="2"/>
    </font>
    <font>
      <sz val="8.5"/>
      <color theme="1"/>
      <name val="Arial"/>
      <family val="2"/>
    </font>
    <font>
      <b/>
      <sz val="8.5"/>
      <color theme="1"/>
      <name val="Arial"/>
      <family val="2"/>
    </font>
    <font>
      <sz val="8.5"/>
      <color theme="0"/>
      <name val="Arial"/>
      <family val="2"/>
    </font>
    <font>
      <sz val="8.5"/>
      <color indexed="8"/>
      <name val="Arial"/>
      <family val="2"/>
    </font>
    <font>
      <b/>
      <sz val="8.5"/>
      <color indexed="8"/>
      <name val="Arial"/>
      <family val="2"/>
    </font>
    <font>
      <sz val="9"/>
      <color theme="1"/>
      <name val="Arial"/>
      <family val="2"/>
    </font>
    <font>
      <b/>
      <sz val="9"/>
      <color theme="1"/>
      <name val="Arial"/>
      <family val="2"/>
    </font>
    <font>
      <b/>
      <sz val="9"/>
      <color indexed="8"/>
      <name val="Arial"/>
      <family val="2"/>
    </font>
    <font>
      <b/>
      <sz val="12"/>
      <color theme="1"/>
      <name val="Arial"/>
      <family val="2"/>
    </font>
    <font>
      <b/>
      <sz val="10"/>
      <color theme="1"/>
      <name val="Arial"/>
      <family val="2"/>
    </font>
    <font>
      <u/>
      <sz val="10"/>
      <color indexed="12"/>
      <name val="Arial"/>
      <family val="2"/>
    </font>
    <font>
      <b/>
      <sz val="16"/>
      <color rgb="FF365F91"/>
      <name val="Arial"/>
      <family val="2"/>
    </font>
    <font>
      <sz val="16"/>
      <color rgb="FF365F91"/>
      <name val="Arial"/>
      <family val="2"/>
    </font>
    <font>
      <b/>
      <i/>
      <sz val="12"/>
      <color rgb="FF365F91"/>
      <name val="Arial"/>
      <family val="2"/>
    </font>
    <font>
      <i/>
      <sz val="10"/>
      <color rgb="FF365F91"/>
      <name val="Arial"/>
      <family val="2"/>
    </font>
    <font>
      <b/>
      <sz val="12"/>
      <color rgb="FF365F91"/>
      <name val="Arial"/>
      <family val="2"/>
    </font>
    <font>
      <b/>
      <i/>
      <sz val="10"/>
      <color rgb="FF365F91"/>
      <name val="Arial"/>
      <family val="2"/>
    </font>
    <font>
      <sz val="9"/>
      <color indexed="8"/>
      <name val="Arial"/>
      <family val="2"/>
    </font>
    <font>
      <sz val="9"/>
      <color indexed="8"/>
      <name val="Calibri"/>
      <family val="2"/>
    </font>
    <font>
      <b/>
      <sz val="11"/>
      <color indexed="53"/>
      <name val="Arial"/>
      <family val="2"/>
    </font>
    <font>
      <b/>
      <sz val="9"/>
      <color indexed="8"/>
      <name val="Calibri"/>
      <family val="2"/>
    </font>
    <font>
      <b/>
      <sz val="9"/>
      <color indexed="9"/>
      <name val="Arial"/>
      <family val="2"/>
    </font>
    <font>
      <b/>
      <i/>
      <sz val="9"/>
      <color indexed="56"/>
      <name val="Calibri"/>
      <family val="2"/>
    </font>
    <font>
      <b/>
      <sz val="9"/>
      <color indexed="9"/>
      <name val="Symbol"/>
      <family val="1"/>
      <charset val="2"/>
    </font>
    <font>
      <b/>
      <sz val="8"/>
      <color indexed="9"/>
      <name val="Arial"/>
      <family val="2"/>
    </font>
    <font>
      <b/>
      <sz val="8"/>
      <color indexed="9"/>
      <name val="Calibri"/>
      <family val="2"/>
    </font>
    <font>
      <sz val="9"/>
      <color indexed="9"/>
      <name val="Arial"/>
      <family val="2"/>
    </font>
    <font>
      <sz val="9"/>
      <color indexed="9"/>
      <name val="Symbol"/>
      <family val="1"/>
      <charset val="2"/>
    </font>
    <font>
      <b/>
      <sz val="9"/>
      <color indexed="56"/>
      <name val="Arial"/>
      <family val="2"/>
    </font>
    <font>
      <i/>
      <sz val="9"/>
      <color indexed="8"/>
      <name val="Arial"/>
      <family val="2"/>
    </font>
  </fonts>
  <fills count="4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indexed="5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theme="5" tint="-0.24994659260841701"/>
      </right>
      <top style="thin">
        <color indexed="64"/>
      </top>
      <bottom style="thin">
        <color indexed="64"/>
      </bottom>
      <diagonal/>
    </border>
    <border>
      <left style="thin">
        <color theme="5" tint="-0.24994659260841701"/>
      </left>
      <right/>
      <top style="thin">
        <color indexed="64"/>
      </top>
      <bottom style="thin">
        <color indexed="64"/>
      </bottom>
      <diagonal/>
    </border>
    <border>
      <left style="thin">
        <color indexed="64"/>
      </left>
      <right/>
      <top style="thin">
        <color theme="5" tint="-0.24994659260841701"/>
      </top>
      <bottom/>
      <diagonal/>
    </border>
    <border>
      <left/>
      <right/>
      <top style="thin">
        <color theme="5" tint="-0.24994659260841701"/>
      </top>
      <bottom/>
      <diagonal/>
    </border>
    <border>
      <left style="thin">
        <color theme="5" tint="-0.24994659260841701"/>
      </left>
      <right/>
      <top/>
      <bottom/>
      <diagonal/>
    </border>
    <border>
      <left/>
      <right style="thin">
        <color theme="5" tint="-0.24994659260841701"/>
      </right>
      <top/>
      <bottom/>
      <diagonal/>
    </border>
    <border>
      <left style="thin">
        <color theme="5" tint="-0.24994659260841701"/>
      </left>
      <right/>
      <top style="thin">
        <color theme="5" tint="-0.24994659260841701"/>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style="thin">
        <color indexed="64"/>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hair">
        <color indexed="64"/>
      </left>
      <right/>
      <top style="thin">
        <color indexed="64"/>
      </top>
      <bottom style="hair">
        <color indexed="64"/>
      </bottom>
      <diagonal/>
    </border>
  </borders>
  <cellStyleXfs count="51">
    <xf numFmtId="0" fontId="0"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16" applyNumberFormat="0" applyAlignment="0" applyProtection="0"/>
    <xf numFmtId="0" fontId="15" fillId="0" borderId="17" applyNumberFormat="0" applyFill="0" applyAlignment="0" applyProtection="0"/>
    <xf numFmtId="0" fontId="16" fillId="23" borderId="18" applyNumberFormat="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7" fillId="30" borderId="16" applyNumberFormat="0" applyAlignment="0" applyProtection="0"/>
    <xf numFmtId="0" fontId="18" fillId="31" borderId="0" applyNumberFormat="0" applyBorder="0" applyAlignment="0" applyProtection="0"/>
    <xf numFmtId="0" fontId="12" fillId="0" borderId="0"/>
    <xf numFmtId="0" fontId="1" fillId="0" borderId="0"/>
    <xf numFmtId="0" fontId="1" fillId="0" borderId="0"/>
    <xf numFmtId="0" fontId="1" fillId="0" borderId="0"/>
    <xf numFmtId="0" fontId="12" fillId="32" borderId="19" applyNumberFormat="0" applyFont="0" applyAlignment="0" applyProtection="0"/>
    <xf numFmtId="0" fontId="19" fillId="22"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1" applyNumberFormat="0" applyFill="0" applyAlignment="0" applyProtection="0"/>
    <xf numFmtId="0" fontId="24" fillId="0" borderId="22" applyNumberFormat="0" applyFill="0" applyAlignment="0" applyProtection="0"/>
    <xf numFmtId="0" fontId="25" fillId="0" borderId="23" applyNumberFormat="0" applyFill="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33" borderId="0" applyNumberFormat="0" applyBorder="0" applyAlignment="0" applyProtection="0"/>
    <xf numFmtId="0" fontId="28" fillId="34" borderId="0" applyNumberFormat="0" applyBorder="0" applyAlignment="0" applyProtection="0"/>
    <xf numFmtId="9" fontId="12" fillId="0" borderId="0" applyFont="0" applyFill="0" applyBorder="0" applyAlignment="0" applyProtection="0"/>
    <xf numFmtId="0" fontId="6" fillId="0" borderId="0"/>
    <xf numFmtId="0" fontId="41" fillId="0" borderId="0" applyNumberFormat="0" applyFill="0" applyBorder="0" applyAlignment="0" applyProtection="0">
      <alignment vertical="top"/>
      <protection locked="0"/>
    </xf>
    <xf numFmtId="38" fontId="1" fillId="0" borderId="0" applyFont="0" applyFill="0" applyBorder="0" applyAlignment="0" applyProtection="0"/>
    <xf numFmtId="171" fontId="1" fillId="0" borderId="0" applyFont="0" applyFill="0" applyBorder="0" applyAlignment="0" applyProtection="0"/>
  </cellStyleXfs>
  <cellXfs count="606">
    <xf numFmtId="0" fontId="0" fillId="0" borderId="0" xfId="0"/>
    <xf numFmtId="0" fontId="3" fillId="0" borderId="0" xfId="33" applyFont="1"/>
    <xf numFmtId="0" fontId="3" fillId="0" borderId="0" xfId="33" applyFont="1" applyBorder="1"/>
    <xf numFmtId="0" fontId="3" fillId="0" borderId="0" xfId="33" applyFont="1" applyAlignment="1">
      <alignment horizontal="right"/>
    </xf>
    <xf numFmtId="0" fontId="29" fillId="35" borderId="0" xfId="33" applyFont="1" applyFill="1" applyAlignment="1">
      <alignment horizontal="centerContinuous"/>
    </xf>
    <xf numFmtId="0" fontId="29" fillId="35" borderId="0" xfId="33" applyFont="1" applyFill="1" applyBorder="1" applyAlignment="1">
      <alignment horizontal="centerContinuous"/>
    </xf>
    <xf numFmtId="0" fontId="3" fillId="0" borderId="0" xfId="33" applyFont="1" applyAlignment="1"/>
    <xf numFmtId="0" fontId="3" fillId="0" borderId="0" xfId="33" applyFont="1" applyBorder="1" applyAlignment="1"/>
    <xf numFmtId="0" fontId="4" fillId="0" borderId="0" xfId="33" applyFont="1" applyAlignment="1">
      <alignment horizontal="right"/>
    </xf>
    <xf numFmtId="0" fontId="3" fillId="0" borderId="0" xfId="33" applyFont="1" applyAlignment="1">
      <alignment horizontal="centerContinuous"/>
    </xf>
    <xf numFmtId="0" fontId="3" fillId="0" borderId="0" xfId="33" applyFont="1" applyBorder="1" applyAlignment="1">
      <alignment horizontal="centerContinuous"/>
    </xf>
    <xf numFmtId="0" fontId="3" fillId="0" borderId="1" xfId="33" applyFont="1" applyBorder="1" applyAlignment="1">
      <alignment horizontal="center" vertical="center" wrapText="1"/>
    </xf>
    <xf numFmtId="0" fontId="3" fillId="0" borderId="1" xfId="33" applyFont="1" applyBorder="1" applyAlignment="1">
      <alignment vertical="center" wrapText="1"/>
    </xf>
    <xf numFmtId="0" fontId="3" fillId="0" borderId="2" xfId="33" applyFont="1" applyBorder="1" applyAlignment="1">
      <alignment horizontal="center" vertical="center" wrapText="1"/>
    </xf>
    <xf numFmtId="0" fontId="3" fillId="0" borderId="2" xfId="33" applyFont="1" applyBorder="1" applyAlignment="1">
      <alignment horizontal="center" vertical="top" wrapText="1"/>
    </xf>
    <xf numFmtId="0" fontId="3" fillId="0" borderId="3" xfId="33" applyFont="1" applyBorder="1" applyAlignment="1">
      <alignment horizontal="center" vertical="center"/>
    </xf>
    <xf numFmtId="0" fontId="3" fillId="0" borderId="4" xfId="33" applyFont="1" applyBorder="1" applyAlignment="1">
      <alignment horizontal="center" vertical="center"/>
    </xf>
    <xf numFmtId="0" fontId="3" fillId="0" borderId="5" xfId="33" applyFont="1" applyBorder="1" applyAlignment="1">
      <alignment horizontal="center" vertical="center"/>
    </xf>
    <xf numFmtId="0" fontId="3" fillId="0" borderId="6" xfId="33" applyFont="1" applyBorder="1" applyAlignment="1">
      <alignment horizontal="center" vertical="top" wrapText="1"/>
    </xf>
    <xf numFmtId="0" fontId="3" fillId="0" borderId="7" xfId="33" applyFont="1" applyBorder="1" applyAlignment="1">
      <alignment horizontal="center"/>
    </xf>
    <xf numFmtId="0" fontId="3" fillId="0" borderId="8" xfId="33" applyFont="1" applyBorder="1" applyAlignment="1">
      <alignment horizontal="right"/>
    </xf>
    <xf numFmtId="0" fontId="3" fillId="0" borderId="9" xfId="33" applyFont="1" applyBorder="1" applyAlignment="1">
      <alignment horizontal="right"/>
    </xf>
    <xf numFmtId="0" fontId="3" fillId="0" borderId="1" xfId="33" applyFont="1" applyBorder="1"/>
    <xf numFmtId="0" fontId="3" fillId="0" borderId="10" xfId="33" quotePrefix="1" applyFont="1" applyBorder="1" applyAlignment="1">
      <alignment horizontal="center"/>
    </xf>
    <xf numFmtId="0" fontId="3" fillId="0" borderId="11" xfId="33" applyFont="1" applyBorder="1"/>
    <xf numFmtId="164" fontId="3" fillId="0" borderId="2" xfId="33" applyNumberFormat="1" applyFont="1" applyBorder="1"/>
    <xf numFmtId="165" fontId="3" fillId="0" borderId="2" xfId="33" applyNumberFormat="1" applyFont="1" applyBorder="1"/>
    <xf numFmtId="0" fontId="3" fillId="0" borderId="10" xfId="33" applyFont="1" applyBorder="1" applyAlignment="1">
      <alignment horizontal="center"/>
    </xf>
    <xf numFmtId="0" fontId="3" fillId="0" borderId="0" xfId="33" applyFont="1" applyBorder="1" applyAlignment="1">
      <alignment horizontal="left"/>
    </xf>
    <xf numFmtId="0" fontId="3" fillId="0" borderId="11" xfId="33" applyFont="1" applyBorder="1" applyAlignment="1"/>
    <xf numFmtId="0" fontId="3" fillId="0" borderId="3" xfId="33" applyFont="1" applyBorder="1" applyAlignment="1">
      <alignment horizontal="center"/>
    </xf>
    <xf numFmtId="0" fontId="3" fillId="0" borderId="4" xfId="33" applyFont="1" applyBorder="1"/>
    <xf numFmtId="0" fontId="3" fillId="0" borderId="5" xfId="33" applyFont="1" applyBorder="1"/>
    <xf numFmtId="166" fontId="3" fillId="0" borderId="6" xfId="33" applyNumberFormat="1" applyFont="1" applyBorder="1"/>
    <xf numFmtId="167" fontId="3" fillId="0" borderId="6" xfId="33" applyNumberFormat="1" applyFont="1" applyBorder="1"/>
    <xf numFmtId="0" fontId="4" fillId="0" borderId="7" xfId="33" applyFont="1" applyBorder="1" applyAlignment="1">
      <alignment horizontal="center"/>
    </xf>
    <xf numFmtId="0" fontId="4" fillId="0" borderId="8" xfId="33" applyFont="1" applyBorder="1"/>
    <xf numFmtId="0" fontId="4" fillId="0" borderId="9" xfId="33" applyFont="1" applyBorder="1"/>
    <xf numFmtId="166" fontId="4" fillId="0" borderId="1" xfId="33" applyNumberFormat="1" applyFont="1" applyBorder="1"/>
    <xf numFmtId="167" fontId="4" fillId="0" borderId="1" xfId="33" applyNumberFormat="1" applyFont="1" applyBorder="1"/>
    <xf numFmtId="0" fontId="4" fillId="0" borderId="0" xfId="33" applyFont="1"/>
    <xf numFmtId="0" fontId="4" fillId="0" borderId="3" xfId="33" applyFont="1" applyBorder="1" applyAlignment="1">
      <alignment horizontal="center" vertical="top"/>
    </xf>
    <xf numFmtId="0" fontId="4" fillId="0" borderId="4" xfId="33" applyFont="1" applyBorder="1" applyAlignment="1">
      <alignment vertical="top"/>
    </xf>
    <xf numFmtId="0" fontId="4" fillId="0" borderId="5" xfId="33" applyFont="1" applyBorder="1" applyAlignment="1">
      <alignment vertical="top"/>
    </xf>
    <xf numFmtId="164" fontId="4" fillId="0" borderId="6" xfId="33" applyNumberFormat="1" applyFont="1" applyBorder="1" applyAlignment="1">
      <alignment vertical="top"/>
    </xf>
    <xf numFmtId="165" fontId="4" fillId="0" borderId="6" xfId="33" applyNumberFormat="1" applyFont="1" applyBorder="1" applyAlignment="1">
      <alignment vertical="top"/>
    </xf>
    <xf numFmtId="166" fontId="4" fillId="0" borderId="0" xfId="33" applyNumberFormat="1" applyFont="1" applyBorder="1"/>
    <xf numFmtId="0" fontId="3" fillId="0" borderId="0" xfId="33" applyFont="1" applyBorder="1" applyAlignment="1">
      <alignment horizontal="center"/>
    </xf>
    <xf numFmtId="166" fontId="3" fillId="0" borderId="0" xfId="33" applyNumberFormat="1" applyFont="1" applyBorder="1"/>
    <xf numFmtId="4" fontId="3" fillId="0" borderId="0" xfId="33" applyNumberFormat="1" applyFont="1" applyBorder="1"/>
    <xf numFmtId="0" fontId="5" fillId="0" borderId="0" xfId="33" applyFont="1" applyAlignment="1">
      <alignment wrapText="1"/>
    </xf>
    <xf numFmtId="0" fontId="3" fillId="0" borderId="0" xfId="33" applyFont="1" applyAlignment="1">
      <alignment horizontal="left"/>
    </xf>
    <xf numFmtId="0" fontId="29" fillId="0" borderId="0" xfId="33" applyFont="1" applyFill="1" applyAlignment="1">
      <alignment horizontal="center" wrapText="1"/>
    </xf>
    <xf numFmtId="0" fontId="3" fillId="0" borderId="7" xfId="33" applyFont="1" applyBorder="1"/>
    <xf numFmtId="0" fontId="3" fillId="0" borderId="8" xfId="33" applyFont="1" applyBorder="1"/>
    <xf numFmtId="0" fontId="3" fillId="0" borderId="9" xfId="33" applyFont="1" applyBorder="1"/>
    <xf numFmtId="0" fontId="3" fillId="0" borderId="1" xfId="33" applyFont="1" applyBorder="1" applyAlignment="1">
      <alignment horizontal="center"/>
    </xf>
    <xf numFmtId="0" fontId="3" fillId="0" borderId="10" xfId="33" applyFont="1" applyBorder="1"/>
    <xf numFmtId="0" fontId="3" fillId="0" borderId="11" xfId="33" applyFont="1" applyBorder="1" applyAlignment="1">
      <alignment horizontal="center"/>
    </xf>
    <xf numFmtId="0" fontId="3" fillId="0" borderId="2" xfId="33" applyFont="1" applyBorder="1" applyAlignment="1">
      <alignment horizontal="center"/>
    </xf>
    <xf numFmtId="0" fontId="3" fillId="0" borderId="3" xfId="33" applyFont="1" applyBorder="1"/>
    <xf numFmtId="0" fontId="3" fillId="0" borderId="6" xfId="33" applyFont="1" applyBorder="1" applyAlignment="1">
      <alignment horizontal="center"/>
    </xf>
    <xf numFmtId="168" fontId="3" fillId="0" borderId="2" xfId="33" applyNumberFormat="1" applyFont="1" applyBorder="1"/>
    <xf numFmtId="168" fontId="3" fillId="0" borderId="0" xfId="33" applyNumberFormat="1" applyFont="1" applyBorder="1"/>
    <xf numFmtId="167" fontId="3" fillId="0" borderId="0" xfId="33" applyNumberFormat="1" applyFont="1" applyBorder="1"/>
    <xf numFmtId="0" fontId="5" fillId="0" borderId="0" xfId="33" applyFont="1"/>
    <xf numFmtId="0" fontId="5" fillId="0" borderId="0" xfId="33" applyFont="1" applyBorder="1"/>
    <xf numFmtId="0" fontId="6" fillId="0" borderId="0" xfId="33" applyFont="1"/>
    <xf numFmtId="0" fontId="7" fillId="0" borderId="0" xfId="33" applyFont="1"/>
    <xf numFmtId="0" fontId="7" fillId="0" borderId="0" xfId="33" applyFont="1" applyBorder="1"/>
    <xf numFmtId="0" fontId="7" fillId="0" borderId="0" xfId="33" applyFont="1" applyAlignment="1">
      <alignment horizontal="right"/>
    </xf>
    <xf numFmtId="0" fontId="30" fillId="35" borderId="0" xfId="33" applyFont="1" applyFill="1" applyAlignment="1">
      <alignment horizontal="centerContinuous"/>
    </xf>
    <xf numFmtId="0" fontId="30" fillId="35" borderId="0" xfId="33" applyFont="1" applyFill="1" applyBorder="1" applyAlignment="1">
      <alignment horizontal="centerContinuous"/>
    </xf>
    <xf numFmtId="0" fontId="7" fillId="0" borderId="0" xfId="33" applyFont="1" applyAlignment="1"/>
    <xf numFmtId="0" fontId="8" fillId="0" borderId="0" xfId="33" applyFont="1" applyAlignment="1">
      <alignment horizontal="right"/>
    </xf>
    <xf numFmtId="0" fontId="8" fillId="0" borderId="0" xfId="33" applyFont="1"/>
    <xf numFmtId="0" fontId="7" fillId="0" borderId="12" xfId="33" applyFont="1" applyBorder="1" applyAlignment="1">
      <alignment horizontal="centerContinuous"/>
    </xf>
    <xf numFmtId="0" fontId="7" fillId="0" borderId="25" xfId="33" applyFont="1" applyBorder="1" applyAlignment="1">
      <alignment horizontal="centerContinuous"/>
    </xf>
    <xf numFmtId="0" fontId="7" fillId="0" borderId="26" xfId="33" applyFont="1" applyBorder="1" applyAlignment="1">
      <alignment horizontal="centerContinuous"/>
    </xf>
    <xf numFmtId="0" fontId="7" fillId="0" borderId="13" xfId="33" applyFont="1" applyBorder="1" applyAlignment="1">
      <alignment horizontal="centerContinuous"/>
    </xf>
    <xf numFmtId="0" fontId="8" fillId="0" borderId="14" xfId="33" applyFont="1" applyBorder="1" applyAlignment="1">
      <alignment horizontal="centerContinuous"/>
    </xf>
    <xf numFmtId="0" fontId="7" fillId="0" borderId="1" xfId="33" applyFont="1" applyBorder="1" applyAlignment="1">
      <alignment horizontal="center"/>
    </xf>
    <xf numFmtId="0" fontId="8" fillId="0" borderId="1" xfId="33" applyFont="1" applyBorder="1" applyAlignment="1">
      <alignment horizontal="center"/>
    </xf>
    <xf numFmtId="0" fontId="7" fillId="0" borderId="6" xfId="33" applyFont="1" applyBorder="1" applyAlignment="1">
      <alignment horizontal="center"/>
    </xf>
    <xf numFmtId="0" fontId="8" fillId="0" borderId="6" xfId="33" applyFont="1" applyBorder="1" applyAlignment="1">
      <alignment horizontal="center"/>
    </xf>
    <xf numFmtId="0" fontId="7" fillId="0" borderId="10" xfId="33" applyFont="1" applyBorder="1" applyAlignment="1">
      <alignment horizontal="center"/>
    </xf>
    <xf numFmtId="0" fontId="7" fillId="0" borderId="0" xfId="33" applyFont="1" applyBorder="1" applyAlignment="1"/>
    <xf numFmtId="0" fontId="7" fillId="0" borderId="1" xfId="33" applyFont="1" applyBorder="1"/>
    <xf numFmtId="0" fontId="8" fillId="0" borderId="1" xfId="33" applyFont="1" applyBorder="1"/>
    <xf numFmtId="0" fontId="7" fillId="0" borderId="10" xfId="33" quotePrefix="1" applyFont="1" applyBorder="1" applyAlignment="1">
      <alignment horizontal="center"/>
    </xf>
    <xf numFmtId="166" fontId="7" fillId="0" borderId="2" xfId="33" applyNumberFormat="1" applyFont="1" applyBorder="1"/>
    <xf numFmtId="166" fontId="8" fillId="0" borderId="2" xfId="33" applyNumberFormat="1" applyFont="1" applyBorder="1"/>
    <xf numFmtId="0" fontId="7" fillId="0" borderId="0" xfId="33" applyFont="1" applyBorder="1" applyAlignment="1">
      <alignment horizontal="left" indent="1"/>
    </xf>
    <xf numFmtId="0" fontId="7" fillId="0" borderId="0" xfId="33" applyFont="1" applyBorder="1" applyAlignment="1">
      <alignment horizontal="left" indent="4"/>
    </xf>
    <xf numFmtId="166" fontId="7" fillId="0" borderId="2" xfId="33" applyNumberFormat="1" applyFont="1" applyFill="1" applyBorder="1"/>
    <xf numFmtId="166" fontId="7" fillId="2" borderId="2" xfId="33" applyNumberFormat="1" applyFont="1" applyFill="1" applyBorder="1"/>
    <xf numFmtId="0" fontId="8" fillId="0" borderId="10" xfId="33" applyFont="1" applyBorder="1" applyAlignment="1">
      <alignment horizontal="center"/>
    </xf>
    <xf numFmtId="0" fontId="8" fillId="0" borderId="0" xfId="33" applyFont="1" applyBorder="1"/>
    <xf numFmtId="166" fontId="8" fillId="0" borderId="6" xfId="33" applyNumberFormat="1" applyFont="1" applyBorder="1"/>
    <xf numFmtId="166" fontId="8" fillId="0" borderId="6" xfId="33" applyNumberFormat="1" applyFont="1" applyFill="1" applyBorder="1"/>
    <xf numFmtId="0" fontId="7" fillId="36" borderId="13" xfId="33" applyFont="1" applyFill="1" applyBorder="1"/>
    <xf numFmtId="0" fontId="7" fillId="36" borderId="14" xfId="33" applyFont="1" applyFill="1" applyBorder="1"/>
    <xf numFmtId="2" fontId="7" fillId="36" borderId="15" xfId="33" applyNumberFormat="1" applyFont="1" applyFill="1" applyBorder="1"/>
    <xf numFmtId="2" fontId="8" fillId="36" borderId="15" xfId="33" applyNumberFormat="1" applyFont="1" applyFill="1" applyBorder="1"/>
    <xf numFmtId="0" fontId="7" fillId="0" borderId="12" xfId="33" applyFont="1" applyBorder="1" applyAlignment="1">
      <alignment horizontal="center"/>
    </xf>
    <xf numFmtId="0" fontId="7" fillId="0" borderId="13" xfId="33" applyFont="1" applyBorder="1" applyAlignment="1">
      <alignment horizontal="right"/>
    </xf>
    <xf numFmtId="0" fontId="8" fillId="0" borderId="14" xfId="33" applyFont="1" applyBorder="1" applyAlignment="1">
      <alignment horizontal="left"/>
    </xf>
    <xf numFmtId="166" fontId="7" fillId="0" borderId="15" xfId="33" applyNumberFormat="1" applyFont="1" applyBorder="1"/>
    <xf numFmtId="166" fontId="7" fillId="0" borderId="15" xfId="33" applyNumberFormat="1" applyFont="1" applyFill="1" applyBorder="1"/>
    <xf numFmtId="166" fontId="8" fillId="0" borderId="15" xfId="33" applyNumberFormat="1" applyFont="1" applyBorder="1"/>
    <xf numFmtId="0" fontId="7" fillId="0" borderId="0" xfId="33" applyFont="1" applyBorder="1" applyAlignment="1">
      <alignment horizontal="left"/>
    </xf>
    <xf numFmtId="0" fontId="7" fillId="0" borderId="0" xfId="33" applyFont="1" applyBorder="1" applyAlignment="1">
      <alignment horizontal="centerContinuous"/>
    </xf>
    <xf numFmtId="166" fontId="7" fillId="0" borderId="1" xfId="33" applyNumberFormat="1" applyFont="1" applyBorder="1"/>
    <xf numFmtId="166" fontId="7" fillId="0" borderId="1" xfId="33" applyNumberFormat="1" applyFont="1" applyFill="1" applyBorder="1"/>
    <xf numFmtId="166" fontId="8" fillId="0" borderId="1" xfId="33" applyNumberFormat="1" applyFont="1" applyBorder="1"/>
    <xf numFmtId="0" fontId="8" fillId="0" borderId="12" xfId="33" applyFont="1" applyBorder="1" applyAlignment="1">
      <alignment horizontal="center"/>
    </xf>
    <xf numFmtId="0" fontId="8" fillId="0" borderId="13" xfId="33" applyFont="1" applyBorder="1" applyAlignment="1">
      <alignment horizontal="right"/>
    </xf>
    <xf numFmtId="166" fontId="8" fillId="0" borderId="15" xfId="33" applyNumberFormat="1" applyFont="1" applyFill="1" applyBorder="1"/>
    <xf numFmtId="0" fontId="7" fillId="36" borderId="13" xfId="33" applyFont="1" applyFill="1" applyBorder="1" applyAlignment="1">
      <alignment horizontal="right"/>
    </xf>
    <xf numFmtId="0" fontId="7" fillId="0" borderId="14" xfId="33" applyFont="1" applyBorder="1" applyAlignment="1">
      <alignment horizontal="centerContinuous"/>
    </xf>
    <xf numFmtId="0" fontId="7" fillId="0" borderId="9" xfId="33" applyFont="1" applyBorder="1" applyAlignment="1">
      <alignment horizontal="center"/>
    </xf>
    <xf numFmtId="0" fontId="7" fillId="0" borderId="5" xfId="33" applyFont="1" applyBorder="1" applyAlignment="1">
      <alignment horizontal="center"/>
    </xf>
    <xf numFmtId="0" fontId="7" fillId="0" borderId="7" xfId="33" applyFont="1" applyBorder="1" applyAlignment="1">
      <alignment horizontal="center"/>
    </xf>
    <xf numFmtId="0" fontId="7" fillId="0" borderId="8" xfId="33" applyFont="1" applyBorder="1" applyAlignment="1"/>
    <xf numFmtId="0" fontId="7" fillId="0" borderId="9" xfId="33" applyFont="1" applyBorder="1" applyAlignment="1"/>
    <xf numFmtId="166" fontId="7" fillId="0" borderId="1" xfId="33" applyNumberFormat="1" applyFont="1" applyBorder="1" applyAlignment="1"/>
    <xf numFmtId="166" fontId="8" fillId="0" borderId="1" xfId="33" applyNumberFormat="1" applyFont="1" applyBorder="1" applyAlignment="1"/>
    <xf numFmtId="0" fontId="7" fillId="0" borderId="11" xfId="33" applyFont="1" applyBorder="1" applyAlignment="1"/>
    <xf numFmtId="166" fontId="8" fillId="0" borderId="2" xfId="33" applyNumberFormat="1" applyFont="1" applyBorder="1" applyAlignment="1"/>
    <xf numFmtId="0" fontId="7" fillId="0" borderId="0" xfId="33" applyFont="1" applyBorder="1" applyAlignment="1">
      <alignment horizontal="left" indent="2"/>
    </xf>
    <xf numFmtId="0" fontId="7" fillId="0" borderId="11" xfId="33" applyFont="1" applyBorder="1"/>
    <xf numFmtId="166" fontId="7" fillId="3" borderId="2" xfId="33" applyNumberFormat="1" applyFont="1" applyFill="1" applyBorder="1"/>
    <xf numFmtId="0" fontId="8" fillId="0" borderId="3" xfId="33" applyFont="1" applyBorder="1" applyAlignment="1">
      <alignment horizontal="center"/>
    </xf>
    <xf numFmtId="0" fontId="8" fillId="0" borderId="4" xfId="33" applyFont="1" applyBorder="1"/>
    <xf numFmtId="0" fontId="8" fillId="0" borderId="5" xfId="33" applyFont="1" applyBorder="1"/>
    <xf numFmtId="166" fontId="8" fillId="0" borderId="6" xfId="33" applyNumberFormat="1" applyFont="1" applyBorder="1" applyAlignment="1"/>
    <xf numFmtId="2" fontId="8" fillId="36" borderId="15" xfId="33" applyNumberFormat="1" applyFont="1" applyFill="1" applyBorder="1" applyAlignment="1"/>
    <xf numFmtId="0" fontId="7" fillId="0" borderId="13" xfId="33" applyFont="1" applyBorder="1"/>
    <xf numFmtId="0" fontId="8" fillId="0" borderId="14" xfId="33" applyFont="1" applyBorder="1"/>
    <xf numFmtId="166" fontId="7" fillId="0" borderId="15" xfId="33" applyNumberFormat="1" applyFont="1" applyBorder="1" applyAlignment="1"/>
    <xf numFmtId="166" fontId="8" fillId="0" borderId="15" xfId="33" applyNumberFormat="1" applyFont="1" applyBorder="1" applyAlignment="1"/>
    <xf numFmtId="0" fontId="7" fillId="0" borderId="27" xfId="33" applyFont="1" applyBorder="1" applyAlignment="1">
      <alignment horizontal="left" indent="1"/>
    </xf>
    <xf numFmtId="0" fontId="7" fillId="0" borderId="28" xfId="33" applyFont="1" applyBorder="1" applyAlignment="1">
      <alignment horizontal="center"/>
    </xf>
    <xf numFmtId="0" fontId="7" fillId="0" borderId="0" xfId="33" applyFont="1" applyBorder="1" applyAlignment="1">
      <alignment horizontal="right"/>
    </xf>
    <xf numFmtId="166" fontId="7" fillId="0" borderId="6" xfId="33" applyNumberFormat="1" applyFont="1" applyBorder="1"/>
    <xf numFmtId="0" fontId="8" fillId="0" borderId="8" xfId="33" applyFont="1" applyBorder="1"/>
    <xf numFmtId="0" fontId="7" fillId="0" borderId="9" xfId="33" applyFont="1" applyBorder="1"/>
    <xf numFmtId="0" fontId="8" fillId="0" borderId="4" xfId="33" applyFont="1" applyBorder="1" applyAlignment="1">
      <alignment vertical="top"/>
    </xf>
    <xf numFmtId="0" fontId="8" fillId="0" borderId="5" xfId="33" applyFont="1" applyBorder="1" applyAlignment="1">
      <alignment vertical="top"/>
    </xf>
    <xf numFmtId="166" fontId="8" fillId="0" borderId="6" xfId="33" applyNumberFormat="1" applyFont="1" applyBorder="1" applyAlignment="1">
      <alignment vertical="top"/>
    </xf>
    <xf numFmtId="0" fontId="7" fillId="0" borderId="7" xfId="33" applyFont="1" applyBorder="1"/>
    <xf numFmtId="0" fontId="7" fillId="0" borderId="3" xfId="33" applyFont="1" applyBorder="1"/>
    <xf numFmtId="166" fontId="7" fillId="0" borderId="6" xfId="33" applyNumberFormat="1" applyFont="1" applyBorder="1" applyAlignment="1"/>
    <xf numFmtId="166" fontId="7" fillId="3" borderId="6" xfId="33" applyNumberFormat="1" applyFont="1" applyFill="1" applyBorder="1" applyAlignment="1"/>
    <xf numFmtId="0" fontId="7" fillId="0" borderId="12" xfId="33" applyFont="1" applyBorder="1"/>
    <xf numFmtId="0" fontId="7" fillId="0" borderId="13" xfId="33" applyFont="1" applyBorder="1" applyAlignment="1"/>
    <xf numFmtId="166" fontId="7" fillId="0" borderId="13" xfId="33" applyNumberFormat="1" applyFont="1" applyBorder="1"/>
    <xf numFmtId="166" fontId="7" fillId="0" borderId="14" xfId="33" applyNumberFormat="1" applyFont="1" applyBorder="1"/>
    <xf numFmtId="166" fontId="7" fillId="0" borderId="0" xfId="33" applyNumberFormat="1" applyFont="1"/>
    <xf numFmtId="166" fontId="7" fillId="0" borderId="0" xfId="33" applyNumberFormat="1" applyFont="1" applyBorder="1"/>
    <xf numFmtId="166" fontId="8" fillId="0" borderId="0" xfId="33" applyNumberFormat="1" applyFont="1" applyBorder="1"/>
    <xf numFmtId="0" fontId="7" fillId="0" borderId="7" xfId="33" applyFont="1" applyBorder="1" applyAlignment="1">
      <alignment horizontal="centerContinuous" vertical="center" wrapText="1"/>
    </xf>
    <xf numFmtId="0" fontId="7" fillId="0" borderId="9" xfId="33" applyFont="1" applyBorder="1" applyAlignment="1">
      <alignment horizontal="centerContinuous" vertical="center" wrapText="1"/>
    </xf>
    <xf numFmtId="0" fontId="7" fillId="0" borderId="10" xfId="33" applyFont="1" applyBorder="1" applyAlignment="1"/>
    <xf numFmtId="0" fontId="7" fillId="0" borderId="5" xfId="33" applyFont="1" applyBorder="1"/>
    <xf numFmtId="0" fontId="7" fillId="0" borderId="12" xfId="33" applyFont="1" applyBorder="1" applyAlignment="1">
      <alignment horizontal="center" vertical="center"/>
    </xf>
    <xf numFmtId="0" fontId="7" fillId="0" borderId="14" xfId="33" applyFont="1" applyBorder="1" applyAlignment="1">
      <alignment horizontal="center" vertical="center"/>
    </xf>
    <xf numFmtId="0" fontId="9" fillId="0" borderId="7" xfId="33" applyFont="1" applyFill="1" applyBorder="1" applyAlignment="1">
      <alignment horizontal="centerContinuous"/>
    </xf>
    <xf numFmtId="0" fontId="9" fillId="0" borderId="9" xfId="33" applyFont="1" applyFill="1" applyBorder="1" applyAlignment="1">
      <alignment horizontal="centerContinuous"/>
    </xf>
    <xf numFmtId="0" fontId="7" fillId="0" borderId="11" xfId="33" applyFont="1" applyFill="1" applyBorder="1" applyAlignment="1"/>
    <xf numFmtId="166" fontId="7" fillId="0" borderId="10" xfId="33" applyNumberFormat="1" applyFont="1" applyFill="1" applyBorder="1" applyAlignment="1"/>
    <xf numFmtId="169" fontId="7" fillId="0" borderId="11" xfId="33" applyNumberFormat="1" applyFont="1" applyFill="1" applyBorder="1" applyAlignment="1"/>
    <xf numFmtId="166" fontId="8" fillId="0" borderId="10" xfId="33" applyNumberFormat="1" applyFont="1" applyFill="1" applyBorder="1" applyAlignment="1"/>
    <xf numFmtId="0" fontId="10" fillId="0" borderId="11" xfId="33" applyFont="1" applyBorder="1" applyAlignment="1">
      <alignment horizontal="left"/>
    </xf>
    <xf numFmtId="166" fontId="7" fillId="0" borderId="11" xfId="33" applyNumberFormat="1" applyFont="1" applyFill="1" applyBorder="1" applyAlignment="1"/>
    <xf numFmtId="0" fontId="8" fillId="0" borderId="11" xfId="33" applyFont="1" applyFill="1" applyBorder="1" applyAlignment="1">
      <alignment horizontal="right"/>
    </xf>
    <xf numFmtId="169" fontId="8" fillId="0" borderId="11" xfId="33" applyNumberFormat="1" applyFont="1" applyFill="1" applyBorder="1" applyAlignment="1"/>
    <xf numFmtId="0" fontId="7" fillId="0" borderId="11" xfId="33" applyFont="1" applyBorder="1" applyAlignment="1">
      <alignment horizontal="left" indent="1"/>
    </xf>
    <xf numFmtId="166" fontId="7" fillId="0" borderId="10" xfId="33" applyNumberFormat="1" applyFont="1" applyBorder="1"/>
    <xf numFmtId="166" fontId="7" fillId="0" borderId="11" xfId="33" applyNumberFormat="1" applyFont="1" applyBorder="1"/>
    <xf numFmtId="166" fontId="8" fillId="0" borderId="10" xfId="33" applyNumberFormat="1" applyFont="1" applyBorder="1"/>
    <xf numFmtId="0" fontId="7" fillId="0" borderId="11" xfId="33" applyFont="1" applyFill="1" applyBorder="1" applyAlignment="1">
      <alignment horizontal="left" indent="1"/>
    </xf>
    <xf numFmtId="0" fontId="7" fillId="0" borderId="3" xfId="33" quotePrefix="1" applyFont="1" applyBorder="1" applyAlignment="1">
      <alignment horizontal="center"/>
    </xf>
    <xf numFmtId="0" fontId="7" fillId="0" borderId="5" xfId="33" applyFont="1" applyFill="1" applyBorder="1" applyAlignment="1">
      <alignment horizontal="left" indent="1"/>
    </xf>
    <xf numFmtId="166" fontId="7" fillId="0" borderId="3" xfId="33" applyNumberFormat="1" applyFont="1" applyFill="1" applyBorder="1" applyAlignment="1"/>
    <xf numFmtId="169" fontId="7" fillId="0" borderId="5" xfId="33" applyNumberFormat="1" applyFont="1" applyFill="1" applyBorder="1" applyAlignment="1"/>
    <xf numFmtId="166" fontId="8" fillId="0" borderId="3" xfId="33" applyNumberFormat="1" applyFont="1" applyFill="1" applyBorder="1" applyAlignment="1"/>
    <xf numFmtId="0" fontId="7" fillId="0" borderId="29" xfId="33" quotePrefix="1" applyFont="1" applyBorder="1" applyAlignment="1">
      <alignment horizontal="center"/>
    </xf>
    <xf numFmtId="0" fontId="7" fillId="0" borderId="0" xfId="33" applyFont="1" applyFill="1" applyBorder="1" applyAlignment="1"/>
    <xf numFmtId="166" fontId="7" fillId="0" borderId="29" xfId="33" applyNumberFormat="1" applyFont="1" applyFill="1" applyBorder="1" applyAlignment="1"/>
    <xf numFmtId="166" fontId="7" fillId="0" borderId="0" xfId="33" applyNumberFormat="1" applyFont="1" applyFill="1" applyBorder="1" applyAlignment="1"/>
    <xf numFmtId="166" fontId="7" fillId="0" borderId="30" xfId="33" applyNumberFormat="1" applyFont="1" applyFill="1" applyBorder="1" applyAlignment="1"/>
    <xf numFmtId="166" fontId="8" fillId="0" borderId="0" xfId="33" applyNumberFormat="1" applyFont="1" applyFill="1" applyBorder="1" applyAlignment="1"/>
    <xf numFmtId="169" fontId="7" fillId="0" borderId="30" xfId="33" applyNumberFormat="1" applyFont="1" applyFill="1" applyBorder="1" applyAlignment="1"/>
    <xf numFmtId="0" fontId="7" fillId="0" borderId="9" xfId="33" applyFont="1" applyFill="1" applyBorder="1" applyAlignment="1"/>
    <xf numFmtId="166" fontId="7" fillId="0" borderId="7" xfId="33" applyNumberFormat="1" applyFont="1" applyFill="1" applyBorder="1" applyAlignment="1"/>
    <xf numFmtId="166" fontId="7" fillId="0" borderId="9" xfId="33" applyNumberFormat="1" applyFont="1" applyFill="1" applyBorder="1" applyAlignment="1"/>
    <xf numFmtId="166" fontId="8" fillId="0" borderId="7" xfId="33" applyNumberFormat="1" applyFont="1" applyFill="1" applyBorder="1" applyAlignment="1"/>
    <xf numFmtId="169" fontId="7" fillId="0" borderId="9" xfId="33" applyNumberFormat="1" applyFont="1" applyFill="1" applyBorder="1" applyAlignment="1"/>
    <xf numFmtId="0" fontId="8" fillId="0" borderId="5" xfId="33" applyFont="1" applyFill="1" applyBorder="1" applyAlignment="1">
      <alignment horizontal="right"/>
    </xf>
    <xf numFmtId="169" fontId="8" fillId="0" borderId="5" xfId="33" applyNumberFormat="1" applyFont="1" applyFill="1" applyBorder="1" applyAlignment="1"/>
    <xf numFmtId="0" fontId="7" fillId="0" borderId="7" xfId="33" quotePrefix="1" applyFont="1" applyBorder="1" applyAlignment="1">
      <alignment horizontal="center"/>
    </xf>
    <xf numFmtId="0" fontId="8" fillId="0" borderId="9" xfId="33" applyFont="1" applyFill="1" applyBorder="1" applyAlignment="1"/>
    <xf numFmtId="0" fontId="8" fillId="0" borderId="5" xfId="33" applyFont="1" applyFill="1" applyBorder="1" applyAlignment="1">
      <alignment vertical="top"/>
    </xf>
    <xf numFmtId="166" fontId="8" fillId="0" borderId="3" xfId="33" applyNumberFormat="1" applyFont="1" applyFill="1" applyBorder="1" applyAlignment="1">
      <alignment vertical="top"/>
    </xf>
    <xf numFmtId="169" fontId="8" fillId="0" borderId="5" xfId="33" applyNumberFormat="1" applyFont="1" applyFill="1" applyBorder="1" applyAlignment="1">
      <alignment vertical="top"/>
    </xf>
    <xf numFmtId="2" fontId="7" fillId="36" borderId="12" xfId="33" applyNumberFormat="1" applyFont="1" applyFill="1" applyBorder="1" applyAlignment="1"/>
    <xf numFmtId="169" fontId="7" fillId="36" borderId="13" xfId="33" applyNumberFormat="1" applyFont="1" applyFill="1" applyBorder="1" applyAlignment="1">
      <alignment vertical="top"/>
    </xf>
    <xf numFmtId="2" fontId="8" fillId="36" borderId="12" xfId="33" applyNumberFormat="1" applyFont="1" applyFill="1" applyBorder="1" applyAlignment="1"/>
    <xf numFmtId="169" fontId="7" fillId="36" borderId="14" xfId="33" applyNumberFormat="1" applyFont="1" applyFill="1" applyBorder="1" applyAlignment="1">
      <alignment vertical="top"/>
    </xf>
    <xf numFmtId="0" fontId="7" fillId="0" borderId="0" xfId="33" quotePrefix="1" applyFont="1" applyBorder="1" applyAlignment="1">
      <alignment horizontal="center"/>
    </xf>
    <xf numFmtId="169" fontId="7" fillId="0" borderId="0" xfId="33" applyNumberFormat="1" applyFont="1" applyFill="1" applyBorder="1" applyAlignment="1"/>
    <xf numFmtId="0" fontId="8" fillId="0" borderId="0" xfId="33" applyFont="1" applyAlignment="1"/>
    <xf numFmtId="0" fontId="8" fillId="0" borderId="13" xfId="33" applyFont="1" applyBorder="1" applyAlignment="1">
      <alignment horizontal="centerContinuous"/>
    </xf>
    <xf numFmtId="0" fontId="5" fillId="0" borderId="6" xfId="33" applyFont="1" applyBorder="1" applyAlignment="1">
      <alignment horizontal="center"/>
    </xf>
    <xf numFmtId="166" fontId="8" fillId="0" borderId="2" xfId="33" applyNumberFormat="1" applyFont="1" applyFill="1" applyBorder="1"/>
    <xf numFmtId="0" fontId="8" fillId="0" borderId="12" xfId="33" applyFont="1" applyBorder="1" applyAlignment="1"/>
    <xf numFmtId="0" fontId="8" fillId="0" borderId="14" xfId="33" applyFont="1" applyBorder="1" applyAlignment="1"/>
    <xf numFmtId="0" fontId="8" fillId="0" borderId="31" xfId="33" applyFont="1" applyBorder="1" applyAlignment="1">
      <alignment horizontal="center"/>
    </xf>
    <xf numFmtId="0" fontId="8" fillId="0" borderId="28" xfId="33" applyFont="1" applyBorder="1" applyAlignment="1">
      <alignment horizontal="right"/>
    </xf>
    <xf numFmtId="0" fontId="8" fillId="0" borderId="28" xfId="33" applyFont="1" applyBorder="1" applyAlignment="1"/>
    <xf numFmtId="166" fontId="7" fillId="0" borderId="2" xfId="33" applyNumberFormat="1" applyFont="1" applyBorder="1" applyAlignment="1">
      <alignment horizontal="right"/>
    </xf>
    <xf numFmtId="0" fontId="8" fillId="0" borderId="13" xfId="33" applyFont="1" applyBorder="1"/>
    <xf numFmtId="0" fontId="7" fillId="0" borderId="7" xfId="33" applyFont="1" applyBorder="1" applyAlignment="1">
      <alignment horizontal="left" indent="1"/>
    </xf>
    <xf numFmtId="0" fontId="7" fillId="0" borderId="8" xfId="33" applyFont="1" applyBorder="1"/>
    <xf numFmtId="0" fontId="7" fillId="0" borderId="11" xfId="33" applyFont="1" applyBorder="1" applyAlignment="1">
      <alignment horizontal="left"/>
    </xf>
    <xf numFmtId="0" fontId="7" fillId="0" borderId="3" xfId="33" applyFont="1" applyBorder="1" applyAlignment="1">
      <alignment horizontal="center"/>
    </xf>
    <xf numFmtId="0" fontId="7" fillId="0" borderId="4" xfId="33" applyFont="1" applyBorder="1" applyAlignment="1">
      <alignment horizontal="left" indent="4"/>
    </xf>
    <xf numFmtId="0" fontId="7" fillId="0" borderId="28" xfId="33" applyFont="1" applyBorder="1"/>
    <xf numFmtId="0" fontId="5" fillId="0" borderId="0" xfId="33" applyFont="1" applyAlignment="1"/>
    <xf numFmtId="0" fontId="11" fillId="0" borderId="0" xfId="33" applyFont="1"/>
    <xf numFmtId="0" fontId="33" fillId="0" borderId="0" xfId="0" applyFont="1" applyFill="1" applyAlignment="1">
      <alignment wrapText="1"/>
    </xf>
    <xf numFmtId="0" fontId="31" fillId="0" borderId="0" xfId="0" applyFont="1" applyAlignment="1">
      <alignment wrapText="1"/>
    </xf>
    <xf numFmtId="0" fontId="31" fillId="0" borderId="0" xfId="0" applyFont="1" applyBorder="1" applyAlignment="1">
      <alignment wrapText="1"/>
    </xf>
    <xf numFmtId="3" fontId="34" fillId="0" borderId="0" xfId="47" applyNumberFormat="1" applyFont="1" applyBorder="1" applyAlignment="1" applyProtection="1">
      <alignment vertical="top" wrapText="1"/>
      <protection locked="0"/>
    </xf>
    <xf numFmtId="0" fontId="7" fillId="0" borderId="0" xfId="47" applyFont="1" applyBorder="1" applyAlignment="1">
      <alignment horizontal="center" wrapText="1"/>
    </xf>
    <xf numFmtId="0" fontId="7" fillId="0" borderId="11" xfId="47" applyFont="1" applyBorder="1" applyAlignment="1">
      <alignment horizontal="center" wrapText="1"/>
    </xf>
    <xf numFmtId="0" fontId="31" fillId="0" borderId="0" xfId="0" applyFont="1" applyAlignment="1">
      <alignment horizontal="center" wrapText="1"/>
    </xf>
    <xf numFmtId="49" fontId="7" fillId="0" borderId="33" xfId="47" quotePrefix="1" applyNumberFormat="1" applyFont="1" applyBorder="1" applyAlignment="1">
      <alignment vertical="center" wrapText="1"/>
    </xf>
    <xf numFmtId="3" fontId="34" fillId="0" borderId="34" xfId="47" applyNumberFormat="1" applyFont="1" applyFill="1" applyBorder="1" applyAlignment="1" applyProtection="1">
      <alignment vertical="center" wrapText="1"/>
      <protection locked="0"/>
    </xf>
    <xf numFmtId="170" fontId="34" fillId="0" borderId="35" xfId="46" applyNumberFormat="1" applyFont="1" applyFill="1" applyBorder="1" applyAlignment="1" applyProtection="1">
      <alignment vertical="center" wrapText="1"/>
      <protection locked="0"/>
    </xf>
    <xf numFmtId="170" fontId="34" fillId="0" borderId="38" xfId="46" applyNumberFormat="1" applyFont="1" applyFill="1" applyBorder="1" applyAlignment="1" applyProtection="1">
      <alignment vertical="center" wrapText="1"/>
      <protection locked="0"/>
    </xf>
    <xf numFmtId="0" fontId="7" fillId="0" borderId="39" xfId="47" quotePrefix="1" applyFont="1" applyBorder="1" applyAlignment="1">
      <alignment vertical="center" wrapText="1"/>
    </xf>
    <xf numFmtId="3" fontId="34" fillId="0" borderId="40" xfId="47" applyNumberFormat="1" applyFont="1" applyFill="1" applyBorder="1" applyAlignment="1" applyProtection="1">
      <alignment vertical="center" wrapText="1"/>
      <protection locked="0"/>
    </xf>
    <xf numFmtId="170" fontId="34" fillId="0" borderId="41" xfId="46" applyNumberFormat="1" applyFont="1" applyFill="1" applyBorder="1" applyAlignment="1" applyProtection="1">
      <alignment vertical="center" wrapText="1"/>
      <protection locked="0"/>
    </xf>
    <xf numFmtId="170" fontId="34" fillId="0" borderId="44" xfId="46" applyNumberFormat="1" applyFont="1" applyFill="1" applyBorder="1" applyAlignment="1" applyProtection="1">
      <alignment vertical="center" wrapText="1"/>
      <protection locked="0"/>
    </xf>
    <xf numFmtId="0" fontId="7" fillId="0" borderId="2" xfId="47" quotePrefix="1" applyFont="1" applyBorder="1" applyAlignment="1">
      <alignment vertical="center" wrapText="1"/>
    </xf>
    <xf numFmtId="3" fontId="34" fillId="0" borderId="45" xfId="47" applyNumberFormat="1" applyFont="1" applyFill="1" applyBorder="1" applyAlignment="1" applyProtection="1">
      <alignment vertical="center" wrapText="1"/>
      <protection locked="0"/>
    </xf>
    <xf numFmtId="170" fontId="34" fillId="0" borderId="49" xfId="46" applyNumberFormat="1" applyFont="1" applyFill="1" applyBorder="1" applyAlignment="1" applyProtection="1">
      <alignment vertical="center" wrapText="1"/>
      <protection locked="0"/>
    </xf>
    <xf numFmtId="170" fontId="34" fillId="0" borderId="47" xfId="46" applyNumberFormat="1" applyFont="1" applyFill="1" applyBorder="1" applyAlignment="1" applyProtection="1">
      <alignment horizontal="center" vertical="center" wrapText="1"/>
      <protection locked="0"/>
    </xf>
    <xf numFmtId="170" fontId="35" fillId="36" borderId="32" xfId="46" applyNumberFormat="1" applyFont="1" applyFill="1" applyBorder="1" applyAlignment="1" applyProtection="1">
      <alignment vertical="center" wrapText="1"/>
      <protection locked="0"/>
    </xf>
    <xf numFmtId="170" fontId="8" fillId="36" borderId="14" xfId="46" quotePrefix="1" applyNumberFormat="1" applyFont="1" applyFill="1" applyBorder="1" applyAlignment="1">
      <alignment vertical="center" wrapText="1"/>
    </xf>
    <xf numFmtId="3" fontId="35" fillId="36" borderId="51" xfId="47" applyNumberFormat="1" applyFont="1" applyFill="1" applyBorder="1" applyAlignment="1" applyProtection="1">
      <alignment vertical="center" wrapText="1"/>
    </xf>
    <xf numFmtId="170" fontId="35" fillId="36" borderId="52" xfId="46" applyNumberFormat="1" applyFont="1" applyFill="1" applyBorder="1" applyAlignment="1" applyProtection="1">
      <alignment vertical="center" wrapText="1"/>
    </xf>
    <xf numFmtId="49" fontId="7" fillId="0" borderId="53" xfId="47" quotePrefix="1" applyNumberFormat="1" applyFont="1" applyBorder="1" applyAlignment="1">
      <alignment vertical="center" wrapText="1"/>
    </xf>
    <xf numFmtId="3" fontId="34" fillId="0" borderId="54" xfId="47" applyNumberFormat="1" applyFont="1" applyFill="1" applyBorder="1" applyAlignment="1" applyProtection="1">
      <alignment vertical="center" wrapText="1"/>
      <protection locked="0"/>
    </xf>
    <xf numFmtId="170" fontId="34" fillId="0" borderId="55" xfId="46" applyNumberFormat="1" applyFont="1" applyFill="1" applyBorder="1" applyAlignment="1" applyProtection="1">
      <alignment vertical="center" wrapText="1"/>
      <protection locked="0"/>
    </xf>
    <xf numFmtId="170" fontId="34" fillId="0" borderId="58" xfId="46" applyNumberFormat="1" applyFont="1" applyFill="1" applyBorder="1" applyAlignment="1" applyProtection="1">
      <alignment vertical="center" wrapText="1"/>
      <protection locked="0"/>
    </xf>
    <xf numFmtId="0" fontId="7" fillId="0" borderId="6" xfId="47" quotePrefix="1" applyFont="1" applyBorder="1" applyAlignment="1">
      <alignment vertical="center" wrapText="1"/>
    </xf>
    <xf numFmtId="170" fontId="34" fillId="0" borderId="47" xfId="46" applyNumberFormat="1" applyFont="1" applyFill="1" applyBorder="1" applyAlignment="1" applyProtection="1">
      <alignment vertical="center" wrapText="1"/>
      <protection locked="0"/>
    </xf>
    <xf numFmtId="0" fontId="8" fillId="36" borderId="1" xfId="47" quotePrefix="1" applyFont="1" applyFill="1" applyBorder="1" applyAlignment="1">
      <alignment horizontal="right" vertical="center" wrapText="1"/>
    </xf>
    <xf numFmtId="170" fontId="35" fillId="36" borderId="60" xfId="46" applyNumberFormat="1" applyFont="1" applyFill="1" applyBorder="1" applyAlignment="1" applyProtection="1">
      <alignment vertical="center" wrapText="1"/>
      <protection locked="0"/>
    </xf>
    <xf numFmtId="170" fontId="8" fillId="36" borderId="9" xfId="46" quotePrefix="1" applyNumberFormat="1" applyFont="1" applyFill="1" applyBorder="1" applyAlignment="1">
      <alignment vertical="center" wrapText="1"/>
    </xf>
    <xf numFmtId="3" fontId="35" fillId="36" borderId="61" xfId="47" applyNumberFormat="1" applyFont="1" applyFill="1" applyBorder="1" applyAlignment="1" applyProtection="1">
      <alignment vertical="center" wrapText="1"/>
    </xf>
    <xf numFmtId="170" fontId="35" fillId="36" borderId="62" xfId="46" applyNumberFormat="1" applyFont="1" applyFill="1" applyBorder="1" applyAlignment="1" applyProtection="1">
      <alignment vertical="center" wrapText="1"/>
    </xf>
    <xf numFmtId="3" fontId="32" fillId="0" borderId="50" xfId="0" applyNumberFormat="1" applyFont="1" applyFill="1" applyBorder="1" applyAlignment="1">
      <alignment vertical="center" wrapText="1"/>
    </xf>
    <xf numFmtId="170" fontId="32" fillId="0" borderId="32" xfId="46" applyNumberFormat="1" applyFont="1" applyFill="1" applyBorder="1" applyAlignment="1">
      <alignment vertical="center" wrapText="1"/>
    </xf>
    <xf numFmtId="170" fontId="32" fillId="0" borderId="52" xfId="46" applyNumberFormat="1" applyFont="1" applyFill="1" applyBorder="1" applyAlignment="1">
      <alignment vertical="center" wrapText="1"/>
    </xf>
    <xf numFmtId="0" fontId="36" fillId="0" borderId="0" xfId="0" applyFont="1"/>
    <xf numFmtId="0" fontId="36" fillId="0" borderId="0" xfId="0" applyFont="1" applyAlignment="1">
      <alignment vertical="center"/>
    </xf>
    <xf numFmtId="0" fontId="3" fillId="0" borderId="10" xfId="47" quotePrefix="1" applyFont="1" applyBorder="1" applyAlignment="1">
      <alignment vertical="center"/>
    </xf>
    <xf numFmtId="0" fontId="3" fillId="0" borderId="11" xfId="47" quotePrefix="1" applyFont="1" applyBorder="1" applyAlignment="1">
      <alignment vertical="center"/>
    </xf>
    <xf numFmtId="3" fontId="4" fillId="36" borderId="13" xfId="47" quotePrefix="1" applyNumberFormat="1" applyFont="1" applyFill="1" applyBorder="1" applyAlignment="1">
      <alignment horizontal="right" vertical="center"/>
    </xf>
    <xf numFmtId="170" fontId="4" fillId="36" borderId="69" xfId="46" quotePrefix="1" applyNumberFormat="1" applyFont="1" applyFill="1" applyBorder="1" applyAlignment="1">
      <alignment horizontal="right" vertical="center"/>
    </xf>
    <xf numFmtId="170" fontId="4" fillId="36" borderId="52" xfId="46" quotePrefix="1" applyNumberFormat="1" applyFont="1" applyFill="1" applyBorder="1" applyAlignment="1">
      <alignment horizontal="right" vertical="center"/>
    </xf>
    <xf numFmtId="3" fontId="4" fillId="36" borderId="50" xfId="47" quotePrefix="1" applyNumberFormat="1" applyFont="1" applyFill="1" applyBorder="1" applyAlignment="1">
      <alignment vertical="center" wrapText="1"/>
    </xf>
    <xf numFmtId="170" fontId="38" fillId="36" borderId="32" xfId="46" applyNumberFormat="1" applyFont="1" applyFill="1" applyBorder="1" applyAlignment="1" applyProtection="1">
      <alignment vertical="center" wrapText="1"/>
      <protection locked="0"/>
    </xf>
    <xf numFmtId="170" fontId="4" fillId="36" borderId="14" xfId="46" quotePrefix="1" applyNumberFormat="1" applyFont="1" applyFill="1" applyBorder="1" applyAlignment="1">
      <alignment vertical="center" wrapText="1"/>
    </xf>
    <xf numFmtId="170" fontId="38" fillId="36" borderId="52" xfId="46" applyNumberFormat="1" applyFont="1" applyFill="1" applyBorder="1" applyAlignment="1" applyProtection="1">
      <alignment vertical="center" wrapText="1"/>
    </xf>
    <xf numFmtId="0" fontId="36" fillId="0" borderId="0" xfId="0" applyFont="1" applyAlignment="1"/>
    <xf numFmtId="0" fontId="36" fillId="0" borderId="0" xfId="0" applyFont="1" applyAlignment="1">
      <alignment wrapText="1"/>
    </xf>
    <xf numFmtId="0" fontId="29" fillId="37" borderId="0" xfId="0" applyFont="1" applyFill="1" applyAlignment="1">
      <alignment vertical="center" wrapText="1"/>
    </xf>
    <xf numFmtId="0" fontId="3" fillId="0" borderId="0" xfId="47" applyFont="1" applyBorder="1" applyAlignment="1"/>
    <xf numFmtId="0" fontId="3" fillId="0" borderId="11" xfId="47" applyFont="1" applyBorder="1" applyAlignment="1"/>
    <xf numFmtId="0" fontId="36" fillId="0" borderId="11" xfId="0" applyFont="1" applyBorder="1"/>
    <xf numFmtId="0" fontId="39" fillId="0" borderId="0" xfId="0" applyFont="1"/>
    <xf numFmtId="0" fontId="40" fillId="0" borderId="0" xfId="0" applyFont="1"/>
    <xf numFmtId="0" fontId="8" fillId="0" borderId="13" xfId="33" applyFont="1" applyBorder="1" applyAlignment="1"/>
    <xf numFmtId="0" fontId="8" fillId="0" borderId="5" xfId="33" applyFont="1" applyFill="1" applyBorder="1" applyAlignment="1"/>
    <xf numFmtId="169" fontId="8" fillId="0" borderId="14" xfId="33" applyNumberFormat="1" applyFont="1" applyFill="1" applyBorder="1" applyAlignment="1"/>
    <xf numFmtId="169" fontId="7" fillId="36" borderId="9" xfId="33" applyNumberFormat="1" applyFont="1" applyFill="1" applyBorder="1" applyAlignment="1">
      <alignment vertical="top"/>
    </xf>
    <xf numFmtId="0" fontId="4" fillId="0" borderId="3" xfId="33" applyFont="1" applyBorder="1" applyAlignment="1">
      <alignment horizontal="center"/>
    </xf>
    <xf numFmtId="0" fontId="4" fillId="0" borderId="4" xfId="33" applyFont="1" applyBorder="1" applyAlignment="1"/>
    <xf numFmtId="0" fontId="4" fillId="0" borderId="5" xfId="33" applyFont="1" applyBorder="1" applyAlignment="1"/>
    <xf numFmtId="164" fontId="4" fillId="0" borderId="6" xfId="33" applyNumberFormat="1" applyFont="1" applyBorder="1" applyAlignment="1"/>
    <xf numFmtId="165" fontId="4" fillId="0" borderId="6" xfId="33" applyNumberFormat="1" applyFont="1" applyBorder="1" applyAlignment="1"/>
    <xf numFmtId="0" fontId="8" fillId="0" borderId="7" xfId="33" applyFont="1" applyBorder="1"/>
    <xf numFmtId="0" fontId="8" fillId="0" borderId="3" xfId="33" applyFont="1" applyBorder="1" applyAlignment="1">
      <alignment vertical="top"/>
    </xf>
    <xf numFmtId="0" fontId="3" fillId="0" borderId="0" xfId="33" applyFont="1" applyAlignment="1">
      <alignment horizontal="center" vertical="top"/>
    </xf>
    <xf numFmtId="0" fontId="42" fillId="0" borderId="0" xfId="0" applyFont="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44" fillId="0" borderId="0" xfId="0" applyFont="1" applyAlignment="1">
      <alignment vertical="center"/>
    </xf>
    <xf numFmtId="0" fontId="43" fillId="0" borderId="0" xfId="0" applyFont="1" applyAlignment="1">
      <alignment vertical="center"/>
    </xf>
    <xf numFmtId="0" fontId="42" fillId="0" borderId="0" xfId="0" applyFont="1" applyAlignment="1">
      <alignment vertical="center"/>
    </xf>
    <xf numFmtId="0" fontId="45" fillId="0" borderId="0" xfId="0" applyFont="1" applyAlignment="1">
      <alignment vertic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0" fillId="0" borderId="3" xfId="0" applyBorder="1"/>
    <xf numFmtId="0" fontId="0" fillId="0" borderId="4" xfId="0" applyBorder="1"/>
    <xf numFmtId="0" fontId="0" fillId="0" borderId="5" xfId="0" applyBorder="1"/>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6" fillId="0" borderId="0" xfId="0" applyFont="1" applyAlignment="1">
      <alignment horizontal="center" vertical="center"/>
    </xf>
    <xf numFmtId="0" fontId="0" fillId="0" borderId="0" xfId="0" applyAlignment="1">
      <alignment wrapText="1"/>
    </xf>
    <xf numFmtId="0" fontId="0" fillId="0" borderId="10" xfId="0" applyBorder="1" applyAlignment="1">
      <alignment wrapText="1"/>
    </xf>
    <xf numFmtId="0" fontId="0" fillId="0" borderId="11" xfId="0" applyBorder="1" applyAlignment="1">
      <alignment wrapText="1"/>
    </xf>
    <xf numFmtId="0" fontId="0" fillId="0" borderId="71" xfId="0" applyBorder="1"/>
    <xf numFmtId="0" fontId="0" fillId="0" borderId="73" xfId="0" applyBorder="1"/>
    <xf numFmtId="0" fontId="42" fillId="0" borderId="74" xfId="0" applyFont="1" applyBorder="1" applyAlignment="1">
      <alignment horizontal="center" vertical="center"/>
    </xf>
    <xf numFmtId="0" fontId="42" fillId="0" borderId="59" xfId="0" applyFont="1" applyBorder="1" applyAlignment="1">
      <alignment horizontal="center" vertical="center"/>
    </xf>
    <xf numFmtId="0" fontId="0" fillId="0" borderId="74" xfId="0" applyBorder="1"/>
    <xf numFmtId="0" fontId="0" fillId="0" borderId="59" xfId="0" applyBorder="1"/>
    <xf numFmtId="0" fontId="43" fillId="0" borderId="74" xfId="0" applyFont="1" applyBorder="1" applyAlignment="1">
      <alignment horizontal="center" vertical="center"/>
    </xf>
    <xf numFmtId="0" fontId="43" fillId="0" borderId="59" xfId="0" applyFont="1" applyBorder="1" applyAlignment="1">
      <alignment horizontal="center" vertical="center"/>
    </xf>
    <xf numFmtId="0" fontId="0" fillId="0" borderId="74" xfId="0" applyBorder="1" applyAlignment="1">
      <alignment wrapText="1"/>
    </xf>
    <xf numFmtId="0" fontId="0" fillId="0" borderId="59" xfId="0" applyBorder="1" applyAlignment="1">
      <alignment wrapText="1"/>
    </xf>
    <xf numFmtId="0" fontId="44" fillId="0" borderId="75" xfId="0" applyFont="1" applyBorder="1" applyAlignment="1">
      <alignment horizontal="center" vertical="center"/>
    </xf>
    <xf numFmtId="0" fontId="0" fillId="0" borderId="76" xfId="0" applyBorder="1"/>
    <xf numFmtId="0" fontId="44" fillId="0" borderId="57" xfId="0" applyFont="1" applyBorder="1" applyAlignment="1">
      <alignment horizontal="center" vertical="center"/>
    </xf>
    <xf numFmtId="0" fontId="7" fillId="0" borderId="8" xfId="33" applyFont="1" applyBorder="1" applyAlignment="1">
      <alignment horizontal="left"/>
    </xf>
    <xf numFmtId="0" fontId="7" fillId="0" borderId="4" xfId="33" applyFont="1" applyBorder="1"/>
    <xf numFmtId="0" fontId="7" fillId="0" borderId="5" xfId="33" applyFont="1" applyBorder="1" applyAlignment="1"/>
    <xf numFmtId="170" fontId="34" fillId="0" borderId="36" xfId="46" applyNumberFormat="1" applyFont="1" applyFill="1" applyBorder="1" applyAlignment="1" applyProtection="1">
      <alignment vertical="center" wrapText="1"/>
      <protection locked="0"/>
    </xf>
    <xf numFmtId="3" fontId="34" fillId="0" borderId="37" xfId="47" applyNumberFormat="1" applyFont="1" applyFill="1" applyBorder="1" applyAlignment="1" applyProtection="1">
      <alignment vertical="center" wrapText="1"/>
      <protection locked="0"/>
    </xf>
    <xf numFmtId="3" fontId="7" fillId="0" borderId="40" xfId="47" quotePrefix="1" applyNumberFormat="1" applyFont="1" applyFill="1" applyBorder="1" applyAlignment="1">
      <alignment vertical="center" wrapText="1"/>
    </xf>
    <xf numFmtId="170" fontId="7" fillId="0" borderId="42" xfId="46" quotePrefix="1" applyNumberFormat="1" applyFont="1" applyFill="1" applyBorder="1" applyAlignment="1">
      <alignment vertical="center" wrapText="1"/>
    </xf>
    <xf numFmtId="3" fontId="34" fillId="0" borderId="43" xfId="47" applyNumberFormat="1" applyFont="1" applyFill="1" applyBorder="1" applyAlignment="1" applyProtection="1">
      <alignment vertical="center" wrapText="1"/>
      <protection locked="0"/>
    </xf>
    <xf numFmtId="170" fontId="34" fillId="0" borderId="46" xfId="46" applyNumberFormat="1" applyFont="1" applyFill="1" applyBorder="1" applyAlignment="1" applyProtection="1">
      <alignment vertical="center" wrapText="1"/>
      <protection locked="0"/>
    </xf>
    <xf numFmtId="3" fontId="34" fillId="0" borderId="48" xfId="47" applyNumberFormat="1" applyFont="1" applyFill="1" applyBorder="1" applyAlignment="1" applyProtection="1">
      <alignment vertical="center" wrapText="1"/>
      <protection locked="0"/>
    </xf>
    <xf numFmtId="0" fontId="8" fillId="36" borderId="15" xfId="33" applyFont="1" applyFill="1" applyBorder="1" applyAlignment="1">
      <alignment horizontal="right"/>
    </xf>
    <xf numFmtId="49" fontId="7" fillId="0" borderId="54" xfId="47" quotePrefix="1" applyNumberFormat="1" applyFont="1" applyFill="1" applyBorder="1" applyAlignment="1">
      <alignment horizontal="right" vertical="center" wrapText="1"/>
    </xf>
    <xf numFmtId="170" fontId="7" fillId="0" borderId="56" xfId="46" quotePrefix="1" applyNumberFormat="1" applyFont="1" applyFill="1" applyBorder="1" applyAlignment="1">
      <alignment horizontal="right" vertical="center" wrapText="1"/>
    </xf>
    <xf numFmtId="3" fontId="34" fillId="0" borderId="57" xfId="47" applyNumberFormat="1" applyFont="1" applyFill="1" applyBorder="1" applyAlignment="1" applyProtection="1">
      <alignment vertical="center" wrapText="1"/>
      <protection locked="0"/>
    </xf>
    <xf numFmtId="3" fontId="7" fillId="0" borderId="45" xfId="47" quotePrefix="1" applyNumberFormat="1" applyFont="1" applyFill="1" applyBorder="1" applyAlignment="1">
      <alignment vertical="center" wrapText="1"/>
    </xf>
    <xf numFmtId="170" fontId="7" fillId="0" borderId="11" xfId="46" quotePrefix="1" applyNumberFormat="1" applyFont="1" applyFill="1" applyBorder="1" applyAlignment="1">
      <alignment vertical="center" wrapText="1"/>
    </xf>
    <xf numFmtId="3" fontId="34" fillId="0" borderId="59" xfId="47" applyNumberFormat="1" applyFont="1" applyFill="1" applyBorder="1" applyAlignment="1" applyProtection="1">
      <alignment vertical="center" wrapText="1"/>
      <protection locked="0"/>
    </xf>
    <xf numFmtId="0" fontId="8" fillId="0" borderId="15" xfId="47" applyFont="1" applyFill="1" applyBorder="1" applyAlignment="1">
      <alignment vertical="center" wrapText="1"/>
    </xf>
    <xf numFmtId="170" fontId="32" fillId="0" borderId="14" xfId="46" applyNumberFormat="1" applyFont="1" applyFill="1" applyBorder="1" applyAlignment="1">
      <alignment vertical="center" wrapText="1"/>
    </xf>
    <xf numFmtId="3" fontId="32" fillId="0" borderId="51" xfId="0" applyNumberFormat="1" applyFont="1" applyFill="1" applyBorder="1" applyAlignment="1">
      <alignment vertical="center" wrapText="1"/>
    </xf>
    <xf numFmtId="170" fontId="32" fillId="0" borderId="50" xfId="46" applyNumberFormat="1" applyFont="1" applyFill="1" applyBorder="1" applyAlignment="1">
      <alignment vertical="center" wrapText="1"/>
    </xf>
    <xf numFmtId="3" fontId="3" fillId="0" borderId="64" xfId="47" quotePrefix="1" applyNumberFormat="1" applyFont="1" applyFill="1" applyBorder="1" applyAlignment="1">
      <alignment vertical="center" wrapText="1"/>
    </xf>
    <xf numFmtId="170" fontId="3" fillId="0" borderId="65" xfId="46" quotePrefix="1" applyNumberFormat="1" applyFont="1" applyFill="1" applyBorder="1" applyAlignment="1">
      <alignment vertical="center" wrapText="1"/>
    </xf>
    <xf numFmtId="170" fontId="3" fillId="0" borderId="44" xfId="46" quotePrefix="1" applyNumberFormat="1" applyFont="1" applyFill="1" applyBorder="1" applyAlignment="1">
      <alignment vertical="center" wrapText="1"/>
    </xf>
    <xf numFmtId="3" fontId="3" fillId="0" borderId="40" xfId="47" quotePrefix="1" applyNumberFormat="1" applyFont="1" applyFill="1" applyBorder="1" applyAlignment="1">
      <alignment vertical="center" wrapText="1"/>
    </xf>
    <xf numFmtId="170" fontId="3" fillId="0" borderId="44" xfId="46" quotePrefix="1" applyNumberFormat="1" applyFont="1" applyFill="1" applyBorder="1" applyAlignment="1">
      <alignment horizontal="center" vertical="center" wrapText="1"/>
    </xf>
    <xf numFmtId="0" fontId="3" fillId="0" borderId="64" xfId="47" quotePrefix="1" applyFont="1" applyFill="1" applyBorder="1" applyAlignment="1">
      <alignment vertical="center" wrapText="1"/>
    </xf>
    <xf numFmtId="0" fontId="3" fillId="0" borderId="40" xfId="47" quotePrefix="1" applyFont="1" applyFill="1" applyBorder="1" applyAlignment="1">
      <alignment vertical="center" wrapText="1"/>
    </xf>
    <xf numFmtId="0" fontId="3" fillId="0" borderId="10" xfId="47" quotePrefix="1" applyFont="1" applyFill="1" applyBorder="1" applyAlignment="1">
      <alignment vertical="center" wrapText="1"/>
    </xf>
    <xf numFmtId="170" fontId="3" fillId="0" borderId="67" xfId="46" quotePrefix="1" applyNumberFormat="1" applyFont="1" applyFill="1" applyBorder="1" applyAlignment="1">
      <alignment vertical="center" wrapText="1"/>
    </xf>
    <xf numFmtId="0" fontId="3" fillId="0" borderId="45" xfId="47" quotePrefix="1" applyFont="1" applyFill="1" applyBorder="1" applyAlignment="1">
      <alignment vertical="center" wrapText="1"/>
    </xf>
    <xf numFmtId="0" fontId="48" fillId="0" borderId="0" xfId="0" applyFont="1"/>
    <xf numFmtId="0" fontId="48" fillId="0" borderId="0" xfId="0" applyFont="1" applyFill="1"/>
    <xf numFmtId="0" fontId="48" fillId="0" borderId="0" xfId="0" applyFont="1" applyAlignment="1">
      <alignment horizontal="center" vertical="center"/>
    </xf>
    <xf numFmtId="3" fontId="48" fillId="0" borderId="0" xfId="0" applyNumberFormat="1" applyFont="1"/>
    <xf numFmtId="3" fontId="48" fillId="0" borderId="0" xfId="0" applyNumberFormat="1" applyFont="1" applyAlignment="1">
      <alignment wrapText="1"/>
    </xf>
    <xf numFmtId="170" fontId="48" fillId="0" borderId="0" xfId="0" applyNumberFormat="1" applyFont="1"/>
    <xf numFmtId="3" fontId="48" fillId="0" borderId="0" xfId="0" applyNumberFormat="1" applyFont="1" applyFill="1"/>
    <xf numFmtId="0" fontId="49" fillId="0" borderId="0" xfId="0" applyFont="1" applyFill="1" applyBorder="1"/>
    <xf numFmtId="0" fontId="49" fillId="0" borderId="0" xfId="0" applyFont="1" applyBorder="1"/>
    <xf numFmtId="0" fontId="49" fillId="0" borderId="0" xfId="0" applyFont="1"/>
    <xf numFmtId="0" fontId="50" fillId="0" borderId="0" xfId="0" applyFont="1" applyAlignment="1">
      <alignment vertical="top"/>
    </xf>
    <xf numFmtId="0" fontId="51" fillId="0" borderId="0" xfId="0" applyFont="1"/>
    <xf numFmtId="0" fontId="51" fillId="0" borderId="0" xfId="0" applyFont="1" applyAlignment="1">
      <alignment vertical="top"/>
    </xf>
    <xf numFmtId="0" fontId="52" fillId="0" borderId="0" xfId="0" applyFont="1" applyFill="1" applyBorder="1" applyAlignment="1">
      <alignment vertical="center" wrapText="1"/>
    </xf>
    <xf numFmtId="0" fontId="51" fillId="0" borderId="0" xfId="0" applyFont="1" applyFill="1" applyBorder="1"/>
    <xf numFmtId="0" fontId="51" fillId="0" borderId="0" xfId="0" applyFont="1" applyBorder="1"/>
    <xf numFmtId="0" fontId="38" fillId="0" borderId="0" xfId="0" applyFont="1"/>
    <xf numFmtId="0" fontId="38" fillId="0" borderId="0" xfId="0" applyFont="1" applyFill="1"/>
    <xf numFmtId="0" fontId="51"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Fill="1" applyBorder="1" applyAlignment="1">
      <alignment vertical="center" wrapText="1"/>
    </xf>
    <xf numFmtId="0" fontId="53" fillId="0" borderId="0" xfId="0" applyFont="1"/>
    <xf numFmtId="0" fontId="51" fillId="0" borderId="0" xfId="0" applyFont="1" applyFill="1"/>
    <xf numFmtId="0" fontId="38" fillId="0" borderId="0" xfId="0" applyFont="1" applyAlignment="1">
      <alignment horizontal="center" vertical="center"/>
    </xf>
    <xf numFmtId="0" fontId="38" fillId="0" borderId="0" xfId="0" applyFont="1" applyAlignment="1">
      <alignment horizontal="center"/>
    </xf>
    <xf numFmtId="0" fontId="38" fillId="0" borderId="0" xfId="0" applyFont="1" applyAlignment="1">
      <alignment horizontal="center" wrapText="1"/>
    </xf>
    <xf numFmtId="0" fontId="38" fillId="0" borderId="0" xfId="0" applyFont="1" applyFill="1" applyAlignment="1">
      <alignment horizontal="center"/>
    </xf>
    <xf numFmtId="0" fontId="52" fillId="0" borderId="0" xfId="0" applyFont="1" applyFill="1" applyAlignment="1">
      <alignment horizontal="center" vertical="center"/>
    </xf>
    <xf numFmtId="0" fontId="52" fillId="0" borderId="0" xfId="0" applyFont="1" applyFill="1" applyAlignment="1">
      <alignment vertical="center"/>
    </xf>
    <xf numFmtId="170" fontId="54" fillId="0" borderId="0" xfId="0" applyNumberFormat="1" applyFont="1" applyFill="1" applyAlignment="1">
      <alignment horizontal="center" vertical="center" wrapText="1"/>
    </xf>
    <xf numFmtId="3" fontId="52" fillId="0" borderId="0" xfId="0" applyNumberFormat="1" applyFont="1" applyFill="1" applyAlignment="1">
      <alignment horizontal="center" vertical="center"/>
    </xf>
    <xf numFmtId="0" fontId="51" fillId="0" borderId="0" xfId="0" applyFont="1" applyFill="1" applyBorder="1" applyAlignment="1">
      <alignment vertical="center"/>
    </xf>
    <xf numFmtId="0" fontId="51" fillId="0" borderId="0" xfId="0" applyFont="1" applyBorder="1" applyAlignment="1">
      <alignment vertical="center"/>
    </xf>
    <xf numFmtId="0" fontId="51" fillId="0" borderId="0" xfId="0" applyFont="1" applyAlignment="1">
      <alignment vertical="center"/>
    </xf>
    <xf numFmtId="3" fontId="52" fillId="0" borderId="0" xfId="0" applyNumberFormat="1" applyFont="1" applyFill="1" applyAlignment="1">
      <alignment horizontal="center" vertical="center" wrapText="1"/>
    </xf>
    <xf numFmtId="0" fontId="51" fillId="0" borderId="0" xfId="0" applyFont="1" applyFill="1" applyAlignment="1">
      <alignment vertical="center"/>
    </xf>
    <xf numFmtId="0" fontId="55" fillId="0" borderId="0" xfId="0" applyFont="1" applyFill="1" applyAlignment="1">
      <alignment vertical="center"/>
    </xf>
    <xf numFmtId="3" fontId="55" fillId="38" borderId="0" xfId="0" applyNumberFormat="1" applyFont="1" applyFill="1" applyAlignment="1">
      <alignment vertical="center"/>
    </xf>
    <xf numFmtId="3" fontId="55" fillId="0" borderId="0" xfId="0" applyNumberFormat="1" applyFont="1" applyFill="1" applyAlignment="1">
      <alignment vertical="center"/>
    </xf>
    <xf numFmtId="0" fontId="56" fillId="0" borderId="0" xfId="0" applyFont="1" applyFill="1" applyBorder="1" applyAlignment="1">
      <alignment vertical="center"/>
    </xf>
    <xf numFmtId="0" fontId="56" fillId="0" borderId="0" xfId="0" applyFont="1" applyBorder="1" applyAlignment="1">
      <alignment vertical="center"/>
    </xf>
    <xf numFmtId="0" fontId="56" fillId="0" borderId="0" xfId="0" applyFont="1" applyAlignment="1">
      <alignment vertical="center"/>
    </xf>
    <xf numFmtId="0" fontId="57" fillId="0" borderId="0" xfId="0" applyFont="1" applyFill="1" applyAlignment="1">
      <alignment horizontal="center" vertical="center"/>
    </xf>
    <xf numFmtId="0" fontId="57" fillId="0" borderId="0" xfId="0" applyFont="1" applyFill="1" applyAlignment="1">
      <alignment horizontal="center"/>
    </xf>
    <xf numFmtId="0" fontId="57" fillId="0" borderId="0" xfId="0" applyFont="1" applyFill="1" applyAlignment="1">
      <alignment vertical="center"/>
    </xf>
    <xf numFmtId="3" fontId="57" fillId="0" borderId="0" xfId="0" applyNumberFormat="1" applyFont="1" applyFill="1" applyAlignment="1">
      <alignment horizontal="center" vertical="center"/>
    </xf>
    <xf numFmtId="3" fontId="57" fillId="0" borderId="0" xfId="0" applyNumberFormat="1" applyFont="1" applyFill="1" applyAlignment="1">
      <alignment horizontal="center" vertical="center" wrapText="1"/>
    </xf>
    <xf numFmtId="170" fontId="58" fillId="0" borderId="0" xfId="0" applyNumberFormat="1" applyFont="1" applyFill="1" applyAlignment="1">
      <alignment horizontal="center" vertical="center" wrapText="1"/>
    </xf>
    <xf numFmtId="0" fontId="49" fillId="0" borderId="0" xfId="0" applyFont="1" applyFill="1" applyBorder="1" applyAlignment="1">
      <alignment vertical="center"/>
    </xf>
    <xf numFmtId="0" fontId="49" fillId="0" borderId="0" xfId="0" applyFont="1" applyFill="1" applyAlignment="1">
      <alignment vertical="center"/>
    </xf>
    <xf numFmtId="0" fontId="48" fillId="0" borderId="0" xfId="0" applyFont="1" applyFill="1" applyAlignment="1">
      <alignment horizontal="center" vertical="center"/>
    </xf>
    <xf numFmtId="0" fontId="48" fillId="39" borderId="0" xfId="0" applyFont="1" applyFill="1" applyAlignment="1">
      <alignment horizontal="center" vertical="center"/>
    </xf>
    <xf numFmtId="3" fontId="48" fillId="40" borderId="0" xfId="0" applyNumberFormat="1" applyFont="1" applyFill="1"/>
    <xf numFmtId="4" fontId="48" fillId="41" borderId="0" xfId="0" applyNumberFormat="1" applyFont="1" applyFill="1" applyAlignment="1">
      <alignment horizontal="center" wrapText="1"/>
    </xf>
    <xf numFmtId="4" fontId="48" fillId="41" borderId="0" xfId="0" applyNumberFormat="1" applyFont="1" applyFill="1" applyAlignment="1">
      <alignment horizontal="center"/>
    </xf>
    <xf numFmtId="172" fontId="48" fillId="0" borderId="0" xfId="0" applyNumberFormat="1" applyFont="1"/>
    <xf numFmtId="0" fontId="48" fillId="38" borderId="12" xfId="0" applyFont="1" applyFill="1" applyBorder="1"/>
    <xf numFmtId="0" fontId="48" fillId="38" borderId="13" xfId="0" applyFont="1" applyFill="1" applyBorder="1"/>
    <xf numFmtId="0" fontId="48" fillId="38" borderId="13" xfId="0" applyFont="1" applyFill="1" applyBorder="1" applyAlignment="1">
      <alignment horizontal="center" vertical="center"/>
    </xf>
    <xf numFmtId="3" fontId="48" fillId="38" borderId="13" xfId="0" applyNumberFormat="1" applyFont="1" applyFill="1" applyBorder="1"/>
    <xf numFmtId="3" fontId="48" fillId="38" borderId="13" xfId="0" applyNumberFormat="1" applyFont="1" applyFill="1" applyBorder="1" applyAlignment="1">
      <alignment horizontal="center"/>
    </xf>
    <xf numFmtId="170" fontId="48" fillId="38" borderId="13" xfId="0" applyNumberFormat="1" applyFont="1" applyFill="1" applyBorder="1"/>
    <xf numFmtId="3" fontId="48" fillId="38" borderId="13" xfId="0" applyNumberFormat="1" applyFont="1" applyFill="1" applyBorder="1" applyAlignment="1">
      <alignment horizontal="center" wrapText="1"/>
    </xf>
    <xf numFmtId="0" fontId="48" fillId="0" borderId="0" xfId="0" applyFont="1" applyFill="1" applyBorder="1"/>
    <xf numFmtId="3" fontId="48" fillId="0" borderId="0" xfId="0" applyNumberFormat="1" applyFont="1" applyFill="1" applyBorder="1"/>
    <xf numFmtId="3" fontId="48" fillId="0" borderId="0" xfId="0" applyNumberFormat="1" applyFont="1" applyFill="1" applyBorder="1" applyAlignment="1">
      <alignment horizontal="center" wrapText="1"/>
    </xf>
    <xf numFmtId="3" fontId="48" fillId="0" borderId="0" xfId="0" applyNumberFormat="1" applyFont="1" applyFill="1" applyBorder="1" applyAlignment="1">
      <alignment horizontal="center"/>
    </xf>
    <xf numFmtId="170" fontId="48" fillId="0" borderId="0" xfId="0" applyNumberFormat="1" applyFont="1" applyFill="1" applyBorder="1"/>
    <xf numFmtId="3" fontId="49" fillId="0" borderId="0" xfId="0" applyNumberFormat="1" applyFont="1" applyBorder="1"/>
    <xf numFmtId="3" fontId="48" fillId="0" borderId="0" xfId="0" applyNumberFormat="1" applyFont="1" applyAlignment="1"/>
    <xf numFmtId="0" fontId="52" fillId="38" borderId="0" xfId="0" applyFont="1" applyFill="1" applyAlignment="1"/>
    <xf numFmtId="0" fontId="52" fillId="0" borderId="0" xfId="0" applyFont="1" applyFill="1" applyAlignment="1"/>
    <xf numFmtId="0" fontId="55" fillId="0" borderId="0" xfId="0" applyFont="1" applyFill="1" applyAlignment="1">
      <alignment horizontal="center" vertical="center" wrapText="1"/>
    </xf>
    <xf numFmtId="3" fontId="55" fillId="38" borderId="0" xfId="0" applyNumberFormat="1" applyFont="1" applyFill="1" applyAlignment="1">
      <alignment horizontal="center" vertical="center" wrapText="1"/>
    </xf>
    <xf numFmtId="3" fontId="55" fillId="0" borderId="0" xfId="0" applyNumberFormat="1" applyFont="1" applyFill="1" applyAlignment="1">
      <alignment horizontal="center" vertical="center" wrapText="1"/>
    </xf>
    <xf numFmtId="0" fontId="56" fillId="0" borderId="0" xfId="0" applyFont="1" applyBorder="1" applyAlignment="1">
      <alignment horizontal="center" vertical="center" wrapText="1"/>
    </xf>
    <xf numFmtId="0" fontId="52" fillId="0" borderId="0" xfId="0" applyFont="1" applyFill="1" applyAlignment="1">
      <alignment vertical="center" wrapText="1"/>
    </xf>
    <xf numFmtId="0" fontId="53" fillId="0" borderId="0" xfId="0" applyFont="1" applyAlignment="1">
      <alignment vertical="center"/>
    </xf>
    <xf numFmtId="0" fontId="38" fillId="0" borderId="0" xfId="0" applyFont="1" applyFill="1" applyAlignment="1">
      <alignment vertical="center"/>
    </xf>
    <xf numFmtId="0" fontId="56" fillId="0" borderId="0" xfId="0" applyFont="1" applyFill="1" applyBorder="1" applyAlignment="1">
      <alignment horizontal="center" vertical="center" wrapText="1"/>
    </xf>
    <xf numFmtId="0" fontId="56" fillId="0" borderId="0" xfId="0" applyFont="1" applyAlignment="1">
      <alignment horizontal="center" vertical="center" wrapText="1"/>
    </xf>
    <xf numFmtId="4" fontId="48" fillId="41" borderId="0" xfId="0" applyNumberFormat="1" applyFont="1" applyFill="1" applyAlignment="1"/>
    <xf numFmtId="4" fontId="48" fillId="41" borderId="0" xfId="0" applyNumberFormat="1" applyFont="1" applyFill="1"/>
    <xf numFmtId="4" fontId="48" fillId="41" borderId="0" xfId="0" applyNumberFormat="1" applyFont="1" applyFill="1" applyAlignment="1">
      <alignment wrapText="1"/>
    </xf>
    <xf numFmtId="3" fontId="49" fillId="0" borderId="0" xfId="0" applyNumberFormat="1" applyFont="1" applyFill="1" applyBorder="1"/>
    <xf numFmtId="0" fontId="1" fillId="0" borderId="0" xfId="33"/>
    <xf numFmtId="0" fontId="31" fillId="0" borderId="0" xfId="0" applyFont="1" applyAlignment="1">
      <alignment vertical="center" wrapText="1"/>
    </xf>
    <xf numFmtId="0" fontId="8" fillId="0" borderId="7" xfId="47" applyFont="1" applyBorder="1" applyAlignment="1">
      <alignment horizontal="center" vertical="center" wrapText="1"/>
    </xf>
    <xf numFmtId="0" fontId="32" fillId="0" borderId="32" xfId="0" applyFont="1" applyBorder="1" applyAlignment="1">
      <alignment horizontal="center" vertical="center" wrapText="1"/>
    </xf>
    <xf numFmtId="0" fontId="32" fillId="0" borderId="9" xfId="0" applyFont="1" applyBorder="1" applyAlignment="1">
      <alignment horizontal="center" vertical="center" wrapText="1"/>
    </xf>
    <xf numFmtId="3" fontId="48" fillId="0" borderId="63" xfId="47" applyNumberFormat="1" applyFont="1" applyFill="1" applyBorder="1" applyAlignment="1" applyProtection="1">
      <alignment vertical="center" wrapText="1"/>
      <protection locked="0"/>
    </xf>
    <xf numFmtId="170" fontId="48" fillId="0" borderId="77" xfId="46" applyNumberFormat="1" applyFont="1" applyFill="1" applyBorder="1" applyAlignment="1" applyProtection="1">
      <alignment vertical="center" wrapText="1"/>
      <protection locked="0"/>
    </xf>
    <xf numFmtId="170" fontId="48" fillId="0" borderId="38" xfId="46" applyNumberFormat="1" applyFont="1" applyFill="1" applyBorder="1" applyAlignment="1" applyProtection="1">
      <alignment vertical="center" wrapText="1"/>
      <protection locked="0"/>
    </xf>
    <xf numFmtId="3" fontId="48" fillId="0" borderId="54" xfId="47" applyNumberFormat="1" applyFont="1" applyFill="1" applyBorder="1" applyAlignment="1" applyProtection="1">
      <alignment vertical="center" wrapText="1"/>
      <protection locked="0"/>
    </xf>
    <xf numFmtId="170" fontId="48" fillId="0" borderId="49" xfId="46" applyNumberFormat="1" applyFont="1" applyFill="1" applyBorder="1" applyAlignment="1" applyProtection="1">
      <alignment vertical="center" wrapText="1"/>
      <protection locked="0"/>
    </xf>
    <xf numFmtId="170" fontId="48" fillId="0" borderId="58" xfId="46" applyNumberFormat="1" applyFont="1" applyFill="1" applyBorder="1" applyAlignment="1" applyProtection="1">
      <alignment vertical="center" wrapText="1"/>
      <protection locked="0"/>
    </xf>
    <xf numFmtId="170" fontId="48" fillId="0" borderId="66" xfId="46" applyNumberFormat="1" applyFont="1" applyFill="1" applyBorder="1" applyAlignment="1" applyProtection="1">
      <alignment vertical="center" wrapText="1"/>
      <protection locked="0"/>
    </xf>
    <xf numFmtId="170" fontId="48" fillId="0" borderId="44" xfId="46" applyNumberFormat="1" applyFont="1" applyFill="1" applyBorder="1" applyAlignment="1" applyProtection="1">
      <alignment vertical="center" wrapText="1"/>
      <protection locked="0"/>
    </xf>
    <xf numFmtId="3" fontId="48" fillId="0" borderId="40" xfId="47" applyNumberFormat="1" applyFont="1" applyFill="1" applyBorder="1" applyAlignment="1" applyProtection="1">
      <alignment vertical="center" wrapText="1"/>
      <protection locked="0"/>
    </xf>
    <xf numFmtId="170" fontId="48" fillId="0" borderId="47" xfId="46" applyNumberFormat="1" applyFont="1" applyFill="1" applyBorder="1" applyAlignment="1" applyProtection="1">
      <alignment vertical="center" wrapText="1"/>
      <protection locked="0"/>
    </xf>
    <xf numFmtId="170" fontId="48" fillId="0" borderId="68" xfId="46" applyNumberFormat="1" applyFont="1" applyFill="1" applyBorder="1" applyAlignment="1" applyProtection="1">
      <alignment horizontal="center" vertical="center" wrapText="1"/>
      <protection locked="0"/>
    </xf>
    <xf numFmtId="3" fontId="48" fillId="0" borderId="59" xfId="47" applyNumberFormat="1" applyFont="1" applyFill="1" applyBorder="1" applyAlignment="1" applyProtection="1">
      <alignment vertical="center" wrapText="1"/>
      <protection locked="0"/>
    </xf>
    <xf numFmtId="0" fontId="0" fillId="0" borderId="0" xfId="0" applyAlignment="1">
      <alignment horizontal="justify" wrapText="1"/>
    </xf>
    <xf numFmtId="0" fontId="8" fillId="0" borderId="50" xfId="47" applyFont="1" applyBorder="1" applyAlignment="1">
      <alignment horizontal="center" vertical="center" wrapText="1"/>
    </xf>
    <xf numFmtId="3" fontId="7" fillId="0" borderId="54" xfId="47" quotePrefix="1" applyNumberFormat="1" applyFont="1" applyFill="1" applyBorder="1" applyAlignment="1">
      <alignment horizontal="right" vertical="center" wrapText="1"/>
    </xf>
    <xf numFmtId="3" fontId="35" fillId="36" borderId="50" xfId="47" applyNumberFormat="1" applyFont="1" applyFill="1" applyBorder="1" applyAlignment="1" applyProtection="1">
      <alignment vertical="center" wrapText="1"/>
    </xf>
    <xf numFmtId="3" fontId="31" fillId="0" borderId="0" xfId="0" applyNumberFormat="1" applyFont="1" applyAlignment="1">
      <alignment wrapText="1"/>
    </xf>
    <xf numFmtId="0" fontId="0" fillId="0" borderId="0" xfId="0" applyNumberFormat="1"/>
    <xf numFmtId="0" fontId="51" fillId="0" borderId="0" xfId="0" applyFont="1" applyFill="1" applyAlignment="1">
      <alignment vertical="center" wrapText="1"/>
    </xf>
    <xf numFmtId="0" fontId="48" fillId="0" borderId="13" xfId="0" applyFont="1" applyFill="1" applyBorder="1"/>
    <xf numFmtId="0" fontId="48" fillId="0" borderId="0" xfId="0" applyFont="1" applyAlignment="1">
      <alignment horizontal="right" vertical="top"/>
    </xf>
    <xf numFmtId="0" fontId="60" fillId="0" borderId="0" xfId="0" applyFont="1" applyAlignment="1">
      <alignment horizontal="right"/>
    </xf>
    <xf numFmtId="0" fontId="59" fillId="0" borderId="0" xfId="0" applyFont="1" applyFill="1" applyAlignment="1">
      <alignment horizontal="center" vertical="center"/>
    </xf>
    <xf numFmtId="4" fontId="48" fillId="0" borderId="0" xfId="0" applyNumberFormat="1" applyFont="1" applyFill="1" applyAlignment="1">
      <alignment horizontal="center" wrapText="1"/>
    </xf>
    <xf numFmtId="4" fontId="48" fillId="0" borderId="0" xfId="0" applyNumberFormat="1" applyFont="1" applyFill="1" applyAlignment="1">
      <alignment horizontal="center"/>
    </xf>
    <xf numFmtId="172" fontId="48" fillId="0" borderId="0" xfId="0" applyNumberFormat="1" applyFont="1" applyFill="1"/>
    <xf numFmtId="3" fontId="48" fillId="0" borderId="0" xfId="0" applyNumberFormat="1" applyFont="1" applyFill="1" applyAlignment="1">
      <alignment wrapText="1"/>
    </xf>
    <xf numFmtId="170" fontId="48" fillId="0" borderId="0" xfId="0" applyNumberFormat="1" applyFont="1" applyFill="1"/>
    <xf numFmtId="0" fontId="49" fillId="0" borderId="0" xfId="0" applyFont="1" applyAlignment="1">
      <alignment horizontal="right" vertical="top"/>
    </xf>
    <xf numFmtId="3" fontId="48" fillId="0" borderId="0" xfId="0" applyNumberFormat="1" applyFont="1" applyFill="1" applyAlignment="1"/>
    <xf numFmtId="0" fontId="49" fillId="0" borderId="0" xfId="0" applyFont="1" applyFill="1"/>
    <xf numFmtId="3" fontId="57" fillId="0" borderId="0" xfId="0" applyNumberFormat="1" applyFont="1" applyFill="1" applyAlignment="1"/>
    <xf numFmtId="4" fontId="48" fillId="0" borderId="0" xfId="0" applyNumberFormat="1" applyFont="1" applyFill="1" applyAlignment="1"/>
    <xf numFmtId="4" fontId="48" fillId="0" borderId="0" xfId="0" applyNumberFormat="1" applyFont="1" applyFill="1"/>
    <xf numFmtId="4" fontId="48" fillId="0" borderId="0" xfId="0" applyNumberFormat="1" applyFont="1" applyFill="1" applyAlignment="1">
      <alignment wrapText="1"/>
    </xf>
    <xf numFmtId="0" fontId="7" fillId="36" borderId="12" xfId="33" applyFont="1" applyFill="1" applyBorder="1" applyAlignment="1">
      <alignment horizontal="center"/>
    </xf>
    <xf numFmtId="0" fontId="7" fillId="36" borderId="12" xfId="33" quotePrefix="1" applyFont="1" applyFill="1" applyBorder="1" applyAlignment="1">
      <alignment horizontal="center"/>
    </xf>
    <xf numFmtId="0" fontId="4" fillId="36" borderId="12" xfId="47" quotePrefix="1" applyFont="1" applyFill="1" applyBorder="1" applyAlignment="1">
      <alignment horizontal="right" vertical="center"/>
    </xf>
    <xf numFmtId="0" fontId="37" fillId="0" borderId="0" xfId="0" applyFont="1" applyAlignment="1">
      <alignment horizontal="right"/>
    </xf>
    <xf numFmtId="0" fontId="5" fillId="0" borderId="0" xfId="33" applyFont="1" applyAlignment="1">
      <alignment horizontal="left" wrapText="1"/>
    </xf>
    <xf numFmtId="0" fontId="3" fillId="0" borderId="0" xfId="33" applyFont="1" applyAlignment="1">
      <alignment horizontal="left" vertical="top" wrapText="1"/>
    </xf>
    <xf numFmtId="0" fontId="44" fillId="0" borderId="0" xfId="0" applyFont="1" applyBorder="1" applyAlignment="1">
      <alignment horizontal="center" vertical="center" wrapText="1"/>
    </xf>
    <xf numFmtId="0" fontId="43" fillId="0" borderId="0" xfId="0" applyFont="1" applyBorder="1" applyAlignment="1">
      <alignment horizontal="center" vertical="center"/>
    </xf>
    <xf numFmtId="0" fontId="42" fillId="0" borderId="0" xfId="0" applyFont="1" applyBorder="1" applyAlignment="1">
      <alignment horizontal="center" vertical="center"/>
    </xf>
    <xf numFmtId="0" fontId="45" fillId="0" borderId="0" xfId="0" applyFont="1" applyBorder="1" applyAlignment="1">
      <alignment horizontal="center" vertical="center" wrapText="1"/>
    </xf>
    <xf numFmtId="0" fontId="46" fillId="0" borderId="65" xfId="0" applyFont="1" applyBorder="1" applyAlignment="1">
      <alignment horizontal="center" vertical="center" wrapText="1"/>
    </xf>
    <xf numFmtId="0" fontId="46" fillId="0" borderId="70"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0" xfId="0" applyFont="1" applyBorder="1" applyAlignment="1">
      <alignment horizontal="center" vertical="center" wrapText="1"/>
    </xf>
    <xf numFmtId="0" fontId="42" fillId="0" borderId="72" xfId="0" applyFont="1" applyBorder="1" applyAlignment="1">
      <alignment horizontal="center" vertical="center"/>
    </xf>
    <xf numFmtId="0" fontId="43" fillId="0" borderId="0" xfId="0" applyFont="1" applyBorder="1" applyAlignment="1">
      <alignment horizontal="center" vertical="center" wrapText="1"/>
    </xf>
    <xf numFmtId="0" fontId="7" fillId="0" borderId="2" xfId="33" applyFont="1" applyBorder="1" applyAlignment="1">
      <alignment horizontal="center" vertical="center"/>
    </xf>
    <xf numFmtId="0" fontId="7" fillId="0" borderId="6" xfId="33" applyFont="1" applyBorder="1" applyAlignment="1">
      <alignment horizontal="center" vertical="center"/>
    </xf>
    <xf numFmtId="0" fontId="8" fillId="0" borderId="2" xfId="33" applyFont="1" applyBorder="1" applyAlignment="1">
      <alignment horizontal="center" vertical="center"/>
    </xf>
    <xf numFmtId="0" fontId="8" fillId="0" borderId="6" xfId="33" applyFont="1" applyBorder="1" applyAlignment="1">
      <alignment horizontal="center" vertical="center"/>
    </xf>
    <xf numFmtId="0" fontId="7" fillId="36" borderId="12" xfId="33" applyFont="1" applyFill="1" applyBorder="1" applyAlignment="1">
      <alignment horizontal="center"/>
    </xf>
    <xf numFmtId="0" fontId="7" fillId="36" borderId="13" xfId="33" applyFont="1" applyFill="1" applyBorder="1" applyAlignment="1">
      <alignment horizontal="center"/>
    </xf>
    <xf numFmtId="0" fontId="2" fillId="0" borderId="0" xfId="33" applyFont="1" applyAlignment="1">
      <alignment horizontal="left" vertical="center" textRotation="90"/>
    </xf>
    <xf numFmtId="0" fontId="7" fillId="0" borderId="7" xfId="33" applyFont="1" applyBorder="1" applyAlignment="1">
      <alignment horizontal="center" vertical="center"/>
    </xf>
    <xf numFmtId="0" fontId="7" fillId="0" borderId="8" xfId="33" applyFont="1" applyBorder="1" applyAlignment="1">
      <alignment horizontal="center" vertical="center"/>
    </xf>
    <xf numFmtId="0" fontId="7" fillId="0" borderId="9" xfId="33" applyFont="1" applyBorder="1" applyAlignment="1">
      <alignment horizontal="center" vertical="center"/>
    </xf>
    <xf numFmtId="0" fontId="7" fillId="0" borderId="10" xfId="33" applyFont="1" applyBorder="1" applyAlignment="1">
      <alignment horizontal="center" vertical="center"/>
    </xf>
    <xf numFmtId="0" fontId="7" fillId="0" borderId="0" xfId="33" applyFont="1" applyBorder="1" applyAlignment="1">
      <alignment horizontal="center" vertical="center"/>
    </xf>
    <xf numFmtId="0" fontId="7" fillId="0" borderId="11" xfId="33" applyFont="1" applyBorder="1" applyAlignment="1">
      <alignment horizontal="center" vertical="center"/>
    </xf>
    <xf numFmtId="0" fontId="7" fillId="0" borderId="3" xfId="33" applyFont="1" applyBorder="1" applyAlignment="1">
      <alignment horizontal="center" vertical="center"/>
    </xf>
    <xf numFmtId="0" fontId="7" fillId="0" borderId="4" xfId="33" applyFont="1" applyBorder="1" applyAlignment="1">
      <alignment horizontal="center" vertical="center"/>
    </xf>
    <xf numFmtId="0" fontId="7" fillId="0" borderId="5" xfId="33" applyFont="1" applyBorder="1" applyAlignment="1">
      <alignment horizontal="center" vertical="center"/>
    </xf>
    <xf numFmtId="0" fontId="7" fillId="0" borderId="3" xfId="33" applyFont="1" applyBorder="1" applyAlignment="1">
      <alignment horizontal="center" vertical="center" wrapText="1"/>
    </xf>
    <xf numFmtId="0" fontId="7" fillId="0" borderId="5" xfId="33" applyFont="1" applyBorder="1" applyAlignment="1">
      <alignment horizontal="center" vertical="center" wrapText="1"/>
    </xf>
    <xf numFmtId="0" fontId="7" fillId="36" borderId="12" xfId="33" quotePrefix="1" applyFont="1" applyFill="1" applyBorder="1" applyAlignment="1">
      <alignment horizontal="center"/>
    </xf>
    <xf numFmtId="0" fontId="7" fillId="36" borderId="14" xfId="33" quotePrefix="1" applyFont="1" applyFill="1" applyBorder="1" applyAlignment="1">
      <alignment horizontal="center"/>
    </xf>
    <xf numFmtId="0" fontId="7" fillId="0" borderId="7" xfId="33" applyFont="1" applyBorder="1" applyAlignment="1">
      <alignment horizontal="center" vertical="center" wrapText="1"/>
    </xf>
    <xf numFmtId="0" fontId="7" fillId="0" borderId="9" xfId="33" applyFont="1" applyBorder="1" applyAlignment="1">
      <alignment horizontal="center" vertical="center" wrapText="1"/>
    </xf>
    <xf numFmtId="0" fontId="7" fillId="36" borderId="14" xfId="33" applyFont="1" applyFill="1" applyBorder="1" applyAlignment="1">
      <alignment horizontal="center"/>
    </xf>
    <xf numFmtId="0" fontId="7" fillId="0" borderId="0" xfId="32" applyFont="1" applyBorder="1" applyAlignment="1">
      <alignment horizontal="left" wrapText="1" indent="3"/>
    </xf>
    <xf numFmtId="0" fontId="1" fillId="0" borderId="0" xfId="31" applyFont="1" applyBorder="1" applyAlignment="1">
      <alignment horizontal="left" wrapText="1" indent="3"/>
    </xf>
    <xf numFmtId="0" fontId="7" fillId="0" borderId="0" xfId="33" applyFont="1" applyBorder="1" applyAlignment="1">
      <alignment horizontal="left" wrapText="1" indent="3"/>
    </xf>
    <xf numFmtId="0" fontId="5" fillId="0" borderId="0" xfId="33" applyFont="1" applyBorder="1" applyAlignment="1">
      <alignment horizontal="justify" wrapText="1"/>
    </xf>
    <xf numFmtId="0" fontId="5" fillId="0" borderId="0" xfId="33" applyFont="1" applyAlignment="1">
      <alignment horizontal="justify" wrapText="1"/>
    </xf>
    <xf numFmtId="0" fontId="12" fillId="0" borderId="0" xfId="30" applyAlignment="1"/>
    <xf numFmtId="0" fontId="3" fillId="0" borderId="7" xfId="33" applyFont="1" applyBorder="1" applyAlignment="1">
      <alignment horizontal="center" vertical="center"/>
    </xf>
    <xf numFmtId="0" fontId="3" fillId="0" borderId="8" xfId="33" applyFont="1" applyBorder="1" applyAlignment="1">
      <alignment horizontal="center" vertical="center"/>
    </xf>
    <xf numFmtId="0" fontId="3" fillId="0" borderId="9" xfId="33" applyFont="1" applyBorder="1" applyAlignment="1">
      <alignment horizontal="center" vertical="center"/>
    </xf>
    <xf numFmtId="0" fontId="3" fillId="0" borderId="10" xfId="33" applyFont="1" applyBorder="1" applyAlignment="1">
      <alignment horizontal="center" vertical="center"/>
    </xf>
    <xf numFmtId="0" fontId="3" fillId="0" borderId="0" xfId="33" applyFont="1" applyBorder="1" applyAlignment="1">
      <alignment horizontal="center" vertical="center"/>
    </xf>
    <xf numFmtId="0" fontId="3" fillId="0" borderId="11" xfId="33" applyFont="1" applyBorder="1" applyAlignment="1">
      <alignment horizontal="center" vertical="center"/>
    </xf>
    <xf numFmtId="0" fontId="29" fillId="35" borderId="0" xfId="33" applyFont="1" applyFill="1" applyAlignment="1">
      <alignment horizontal="center" wrapText="1"/>
    </xf>
    <xf numFmtId="0" fontId="32" fillId="0" borderId="0" xfId="0" applyFont="1" applyAlignment="1">
      <alignment horizontal="right" vertical="center" wrapText="1"/>
    </xf>
    <xf numFmtId="0" fontId="30" fillId="35" borderId="0" xfId="0" applyFont="1" applyFill="1" applyAlignment="1">
      <alignment horizontal="center" vertical="center" wrapText="1"/>
    </xf>
    <xf numFmtId="0" fontId="31" fillId="0" borderId="4" xfId="0" applyFont="1" applyBorder="1" applyAlignment="1">
      <alignment horizontal="right" wrapText="1"/>
    </xf>
    <xf numFmtId="0" fontId="7" fillId="0" borderId="1" xfId="47" applyFont="1" applyBorder="1" applyAlignment="1">
      <alignment horizontal="center" vertical="center" wrapText="1"/>
    </xf>
    <xf numFmtId="0" fontId="7" fillId="0" borderId="2" xfId="47" applyFont="1" applyBorder="1" applyAlignment="1">
      <alignment horizontal="center" vertical="center" wrapText="1"/>
    </xf>
    <xf numFmtId="0" fontId="7" fillId="0" borderId="6" xfId="47" applyFont="1" applyBorder="1" applyAlignment="1">
      <alignment horizontal="center" vertical="center" wrapText="1"/>
    </xf>
    <xf numFmtId="0" fontId="7" fillId="0" borderId="15" xfId="47" applyFont="1" applyBorder="1" applyAlignment="1">
      <alignment horizontal="center" vertical="center" wrapText="1"/>
    </xf>
    <xf numFmtId="0" fontId="4" fillId="0" borderId="7" xfId="47" applyFont="1" applyBorder="1" applyAlignment="1">
      <alignment horizontal="center" vertical="center" wrapText="1"/>
    </xf>
    <xf numFmtId="0" fontId="4" fillId="0" borderId="3" xfId="47" applyFont="1" applyBorder="1" applyAlignment="1">
      <alignment horizontal="center" vertical="center" wrapText="1"/>
    </xf>
    <xf numFmtId="0" fontId="37" fillId="0" borderId="0" xfId="0" applyFont="1" applyAlignment="1">
      <alignment horizontal="right" vertical="center"/>
    </xf>
    <xf numFmtId="0" fontId="29" fillId="35" borderId="0" xfId="0" applyFont="1" applyFill="1" applyAlignment="1">
      <alignment horizontal="center" vertical="center" wrapText="1"/>
    </xf>
    <xf numFmtId="0" fontId="29" fillId="35" borderId="0" xfId="0" applyFont="1" applyFill="1" applyAlignment="1">
      <alignment horizontal="center" vertical="center"/>
    </xf>
    <xf numFmtId="0" fontId="36" fillId="0" borderId="0" xfId="0" applyFont="1" applyAlignment="1">
      <alignment horizontal="center"/>
    </xf>
    <xf numFmtId="0" fontId="36" fillId="0" borderId="0" xfId="0" applyFont="1" applyBorder="1" applyAlignment="1">
      <alignment horizontal="right"/>
    </xf>
    <xf numFmtId="0" fontId="37" fillId="0" borderId="60" xfId="0" applyFont="1" applyBorder="1" applyAlignment="1">
      <alignment horizontal="center" vertical="center" wrapText="1"/>
    </xf>
    <xf numFmtId="0" fontId="37" fillId="0" borderId="4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5" xfId="0" applyFont="1" applyBorder="1" applyAlignment="1">
      <alignment horizontal="center" vertical="center" wrapText="1"/>
    </xf>
    <xf numFmtId="0" fontId="3" fillId="0" borderId="10" xfId="47" quotePrefix="1" applyFont="1" applyBorder="1" applyAlignment="1">
      <alignment horizontal="left" vertical="center"/>
    </xf>
    <xf numFmtId="0" fontId="3" fillId="0" borderId="11" xfId="47" quotePrefix="1" applyFont="1" applyBorder="1" applyAlignment="1">
      <alignment horizontal="left" vertical="center"/>
    </xf>
    <xf numFmtId="0" fontId="4" fillId="36" borderId="12" xfId="47" quotePrefix="1" applyFont="1" applyFill="1" applyBorder="1" applyAlignment="1">
      <alignment horizontal="right" vertical="center"/>
    </xf>
    <xf numFmtId="0" fontId="4" fillId="36" borderId="14" xfId="47" quotePrefix="1" applyFont="1" applyFill="1" applyBorder="1" applyAlignment="1">
      <alignment horizontal="right" vertical="center"/>
    </xf>
    <xf numFmtId="0" fontId="37" fillId="0" borderId="0" xfId="0" applyFont="1" applyAlignment="1">
      <alignment horizontal="center"/>
    </xf>
    <xf numFmtId="0" fontId="37" fillId="0" borderId="0" xfId="0" applyFont="1" applyAlignment="1">
      <alignment horizontal="right"/>
    </xf>
    <xf numFmtId="49" fontId="3" fillId="0" borderId="10" xfId="47" quotePrefix="1" applyNumberFormat="1" applyFont="1" applyBorder="1" applyAlignment="1">
      <alignment horizontal="left" vertical="center"/>
    </xf>
    <xf numFmtId="49" fontId="3" fillId="0" borderId="11" xfId="47" quotePrefix="1" applyNumberFormat="1" applyFont="1" applyBorder="1" applyAlignment="1">
      <alignment horizontal="left" vertical="center"/>
    </xf>
    <xf numFmtId="0" fontId="4" fillId="0" borderId="7" xfId="47" applyFont="1" applyBorder="1" applyAlignment="1">
      <alignment horizontal="center" vertical="center"/>
    </xf>
    <xf numFmtId="0" fontId="4" fillId="0" borderId="9" xfId="47" applyFont="1" applyBorder="1" applyAlignment="1">
      <alignment horizontal="center" vertical="center"/>
    </xf>
    <xf numFmtId="0" fontId="4" fillId="0" borderId="3" xfId="47" applyFont="1" applyBorder="1" applyAlignment="1">
      <alignment horizontal="center" vertical="center"/>
    </xf>
    <xf numFmtId="0" fontId="4" fillId="0" borderId="5" xfId="47" applyFont="1" applyBorder="1" applyAlignment="1">
      <alignment horizontal="center" vertical="center"/>
    </xf>
    <xf numFmtId="0" fontId="36" fillId="0" borderId="4" xfId="0" applyFont="1" applyBorder="1" applyAlignment="1">
      <alignment horizontal="right" vertical="center"/>
    </xf>
    <xf numFmtId="0" fontId="4" fillId="0" borderId="1" xfId="47" applyFont="1" applyBorder="1" applyAlignment="1">
      <alignment horizontal="center" vertical="center" wrapText="1"/>
    </xf>
    <xf numFmtId="0" fontId="4" fillId="0" borderId="2" xfId="47"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 fillId="0" borderId="0" xfId="47" applyFont="1" applyBorder="1" applyAlignment="1">
      <alignment horizontal="center"/>
    </xf>
    <xf numFmtId="0" fontId="3" fillId="0" borderId="11" xfId="47" applyFont="1" applyBorder="1" applyAlignment="1">
      <alignment horizontal="center"/>
    </xf>
    <xf numFmtId="0" fontId="0" fillId="0" borderId="0" xfId="0" applyAlignment="1">
      <alignment horizontal="justify" vertical="center" wrapText="1"/>
    </xf>
    <xf numFmtId="0" fontId="0" fillId="0" borderId="0" xfId="0" applyAlignment="1">
      <alignment horizontal="justify" wrapText="1"/>
    </xf>
    <xf numFmtId="0" fontId="59" fillId="0" borderId="0" xfId="0" applyFont="1" applyAlignment="1">
      <alignment horizontal="center" vertical="center"/>
    </xf>
    <xf numFmtId="3" fontId="52" fillId="38" borderId="0" xfId="0" applyNumberFormat="1" applyFont="1" applyFill="1" applyAlignment="1">
      <alignment horizontal="center" vertical="center" wrapText="1"/>
    </xf>
    <xf numFmtId="170" fontId="54" fillId="38" borderId="0" xfId="0" applyNumberFormat="1" applyFont="1" applyFill="1" applyAlignment="1">
      <alignment horizontal="center" vertical="center" wrapText="1"/>
    </xf>
    <xf numFmtId="3" fontId="52" fillId="38" borderId="0" xfId="0" applyNumberFormat="1" applyFont="1" applyFill="1" applyAlignment="1">
      <alignment horizontal="center" vertical="center"/>
    </xf>
    <xf numFmtId="0" fontId="52" fillId="38" borderId="0" xfId="0" applyFont="1" applyFill="1" applyAlignment="1">
      <alignment horizontal="center" vertical="center" wrapText="1"/>
    </xf>
    <xf numFmtId="0" fontId="52" fillId="38" borderId="0" xfId="0" applyFont="1" applyFill="1" applyAlignment="1">
      <alignment horizontal="center"/>
    </xf>
    <xf numFmtId="0" fontId="52" fillId="38" borderId="0" xfId="0" applyFont="1" applyFill="1" applyAlignment="1">
      <alignment horizontal="center" vertical="center"/>
    </xf>
    <xf numFmtId="0" fontId="47" fillId="0" borderId="75" xfId="0" applyFont="1" applyBorder="1" applyAlignment="1">
      <alignment horizontal="center" vertical="center" wrapText="1"/>
    </xf>
    <xf numFmtId="0" fontId="47" fillId="0" borderId="76" xfId="0" applyFont="1" applyBorder="1" applyAlignment="1">
      <alignment horizontal="center" vertical="center" wrapText="1"/>
    </xf>
    <xf numFmtId="0" fontId="47" fillId="0" borderId="57" xfId="0" applyFont="1" applyBorder="1" applyAlignment="1">
      <alignment horizontal="center" vertical="center" wrapText="1"/>
    </xf>
    <xf numFmtId="0" fontId="5" fillId="0" borderId="0" xfId="33" applyFont="1" applyAlignment="1">
      <alignment horizontal="left" vertical="justify" wrapText="1"/>
    </xf>
    <xf numFmtId="0" fontId="5" fillId="0" borderId="0" xfId="33" applyFont="1" applyAlignment="1">
      <alignment horizontal="left" wrapText="1"/>
    </xf>
    <xf numFmtId="0" fontId="5" fillId="0" borderId="0" xfId="33" applyFont="1" applyAlignment="1">
      <alignment horizontal="left" vertical="top" wrapText="1"/>
    </xf>
    <xf numFmtId="0" fontId="5" fillId="0" borderId="0" xfId="33" applyFont="1" applyAlignment="1">
      <alignment horizontal="left" vertical="center" wrapText="1"/>
    </xf>
    <xf numFmtId="0" fontId="44" fillId="0" borderId="75" xfId="0" applyFont="1" applyBorder="1" applyAlignment="1">
      <alignment horizontal="center" vertical="center"/>
    </xf>
    <xf numFmtId="0" fontId="44" fillId="0" borderId="76" xfId="0" applyFont="1" applyBorder="1" applyAlignment="1">
      <alignment horizontal="center" vertical="center"/>
    </xf>
    <xf numFmtId="0" fontId="44" fillId="0" borderId="57" xfId="0" applyFont="1" applyBorder="1" applyAlignment="1">
      <alignment horizontal="center" vertical="center"/>
    </xf>
    <xf numFmtId="0" fontId="5" fillId="0" borderId="0" xfId="33" applyFont="1" applyFill="1" applyAlignment="1">
      <alignment horizontal="left" wrapText="1"/>
    </xf>
    <xf numFmtId="0" fontId="5" fillId="0" borderId="0" xfId="33" applyFont="1" applyBorder="1" applyAlignment="1">
      <alignment horizontal="left" wrapText="1"/>
    </xf>
    <xf numFmtId="0" fontId="3" fillId="0" borderId="0" xfId="33" applyFont="1" applyAlignment="1">
      <alignment horizontal="left" vertical="top" wrapText="1"/>
    </xf>
  </cellXfs>
  <cellStyles count="51">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2" xfId="48"/>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Migliaia (0)_TABD1" xfId="49"/>
    <cellStyle name="Neutrale" xfId="29" builtinId="28" customBuiltin="1"/>
    <cellStyle name="Normale" xfId="0" builtinId="0"/>
    <cellStyle name="Normale 2" xfId="30"/>
    <cellStyle name="Normale 2 2" xfId="47"/>
    <cellStyle name="Normale 3" xfId="31"/>
    <cellStyle name="Normale_Tabelle circolare trimestrale 2" xfId="32"/>
    <cellStyle name="Normale_Tabelle circolare trimestrale 2 2" xfId="33"/>
    <cellStyle name="Nota" xfId="34" builtinId="10" customBuiltin="1"/>
    <cellStyle name="Output" xfId="35" builtinId="21" customBuiltin="1"/>
    <cellStyle name="Percentuale" xfId="46" builtinId="5"/>
    <cellStyle name="Testo avviso" xfId="36" builtinId="11" customBuiltin="1"/>
    <cellStyle name="Testo descrittivo" xfId="37" builtinId="53" customBuiltin="1"/>
    <cellStyle name="Titolo" xfId="38" builtinId="15" customBuiltin="1"/>
    <cellStyle name="Titolo 1" xfId="39" builtinId="16" customBuiltin="1"/>
    <cellStyle name="Titolo 2" xfId="40" builtinId="17" customBuiltin="1"/>
    <cellStyle name="Titolo 3" xfId="41" builtinId="18" customBuiltin="1"/>
    <cellStyle name="Titolo 4" xfId="42" builtinId="19" customBuiltin="1"/>
    <cellStyle name="Totale" xfId="43" builtinId="25" customBuiltin="1"/>
    <cellStyle name="Valore non valido" xfId="44" builtinId="27" customBuiltin="1"/>
    <cellStyle name="Valore valido" xfId="45" builtinId="26" customBuiltin="1"/>
    <cellStyle name="Valuta (0)_TABD1" xfId="50"/>
  </cellStyles>
  <dxfs count="0"/>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295275</xdr:colOff>
      <xdr:row>0</xdr:row>
      <xdr:rowOff>95250</xdr:rowOff>
    </xdr:from>
    <xdr:to>
      <xdr:col>7</xdr:col>
      <xdr:colOff>342900</xdr:colOff>
      <xdr:row>4</xdr:row>
      <xdr:rowOff>57150</xdr:rowOff>
    </xdr:to>
    <xdr:pic>
      <xdr:nvPicPr>
        <xdr:cNvPr id="2" name="Immagine 1"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95250"/>
          <a:ext cx="30956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sani\AppData\Local\Microsoft\Windows\Temporary%20Internet%20Files\Content.Outlook\86UBRGQP\01_Premi%20anno%202015_vigi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isani\AppData\Local\Microsoft\Windows\Temporary%20Internet%20Files\Content.Outlook\86UBRGQP\02_Premi%20anno%202015_non%20vigi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isani\AppData\Local\Microsoft\Windows\Temporary%20Internet%20Files\Content.Outlook\86UBRGQP\Premi%20anno%202015_tota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
      <sheetName val="Tavola 2"/>
      <sheetName val="Tavola 3"/>
      <sheetName val="Tavola 4"/>
      <sheetName val="datitrim"/>
      <sheetName val="omogenei"/>
      <sheetName val="Foglio1"/>
    </sheetNames>
    <sheetDataSet>
      <sheetData sheetId="0"/>
      <sheetData sheetId="1"/>
      <sheetData sheetId="2"/>
      <sheetData sheetId="3"/>
      <sheetData sheetId="4">
        <row r="1">
          <cell r="C1">
            <v>2962512</v>
          </cell>
          <cell r="I1">
            <v>2015</v>
          </cell>
          <cell r="J1">
            <v>0</v>
          </cell>
          <cell r="K1">
            <v>-0.37</v>
          </cell>
          <cell r="L1">
            <v>9.26</v>
          </cell>
        </row>
        <row r="2">
          <cell r="C2">
            <v>2142617</v>
          </cell>
          <cell r="K2">
            <v>4.1900000000000004</v>
          </cell>
          <cell r="L2">
            <v>6.7</v>
          </cell>
        </row>
        <row r="3">
          <cell r="C3">
            <v>2455469</v>
          </cell>
          <cell r="K3">
            <v>2.87</v>
          </cell>
          <cell r="L3">
            <v>7.67</v>
          </cell>
        </row>
        <row r="4">
          <cell r="C4">
            <v>4049</v>
          </cell>
          <cell r="K4">
            <v>-0.34</v>
          </cell>
          <cell r="L4">
            <v>0.01</v>
          </cell>
        </row>
        <row r="5">
          <cell r="C5">
            <v>18361</v>
          </cell>
          <cell r="K5">
            <v>2.4</v>
          </cell>
          <cell r="L5">
            <v>0.06</v>
          </cell>
        </row>
        <row r="6">
          <cell r="C6">
            <v>230181</v>
          </cell>
          <cell r="K6">
            <v>-3.87</v>
          </cell>
          <cell r="L6">
            <v>0.72</v>
          </cell>
        </row>
        <row r="7">
          <cell r="C7">
            <v>165869</v>
          </cell>
          <cell r="K7">
            <v>-3.19</v>
          </cell>
          <cell r="L7">
            <v>0.52</v>
          </cell>
        </row>
        <row r="8">
          <cell r="C8">
            <v>2289687</v>
          </cell>
          <cell r="K8">
            <v>-0.24</v>
          </cell>
          <cell r="L8">
            <v>7.15</v>
          </cell>
        </row>
        <row r="9">
          <cell r="C9">
            <v>2729767</v>
          </cell>
          <cell r="K9">
            <v>-1.71</v>
          </cell>
          <cell r="L9">
            <v>8.5299999999999994</v>
          </cell>
        </row>
        <row r="10">
          <cell r="C10">
            <v>14186552</v>
          </cell>
          <cell r="K10">
            <v>-6.54</v>
          </cell>
          <cell r="L10">
            <v>44.33</v>
          </cell>
        </row>
        <row r="11">
          <cell r="C11">
            <v>10265</v>
          </cell>
          <cell r="K11">
            <v>-28.49</v>
          </cell>
          <cell r="L11">
            <v>0.03</v>
          </cell>
        </row>
        <row r="12">
          <cell r="C12">
            <v>31470</v>
          </cell>
          <cell r="K12">
            <v>-0.3</v>
          </cell>
          <cell r="L12">
            <v>0.1</v>
          </cell>
        </row>
        <row r="13">
          <cell r="C13">
            <v>2871355</v>
          </cell>
          <cell r="K13">
            <v>1.43</v>
          </cell>
          <cell r="L13">
            <v>8.9700000000000006</v>
          </cell>
        </row>
        <row r="14">
          <cell r="C14">
            <v>59950</v>
          </cell>
          <cell r="K14">
            <v>-14.83</v>
          </cell>
          <cell r="L14">
            <v>0.19</v>
          </cell>
        </row>
        <row r="15">
          <cell r="C15">
            <v>362519</v>
          </cell>
          <cell r="K15">
            <v>-5.57</v>
          </cell>
          <cell r="L15">
            <v>1.1299999999999999</v>
          </cell>
        </row>
        <row r="16">
          <cell r="C16">
            <v>551315</v>
          </cell>
          <cell r="K16">
            <v>7.52</v>
          </cell>
          <cell r="L16">
            <v>1.72</v>
          </cell>
        </row>
        <row r="17">
          <cell r="C17">
            <v>326795</v>
          </cell>
          <cell r="K17">
            <v>6.34</v>
          </cell>
          <cell r="L17">
            <v>1.02</v>
          </cell>
        </row>
        <row r="18">
          <cell r="C18">
            <v>603456</v>
          </cell>
          <cell r="K18">
            <v>10.220000000000001</v>
          </cell>
          <cell r="L18">
            <v>1.89</v>
          </cell>
        </row>
        <row r="19">
          <cell r="K19">
            <v>-2.4300000000000002</v>
          </cell>
          <cell r="L19">
            <v>100</v>
          </cell>
        </row>
        <row r="21">
          <cell r="C21">
            <v>2019000</v>
          </cell>
          <cell r="D21">
            <v>55246875</v>
          </cell>
          <cell r="E21">
            <v>249561</v>
          </cell>
          <cell r="F21">
            <v>186361</v>
          </cell>
          <cell r="G21">
            <v>484351</v>
          </cell>
          <cell r="H21">
            <v>48649683</v>
          </cell>
          <cell r="I21">
            <v>2003678</v>
          </cell>
          <cell r="J21">
            <v>51137712</v>
          </cell>
        </row>
        <row r="22">
          <cell r="C22">
            <v>3531</v>
          </cell>
          <cell r="D22">
            <v>153735</v>
          </cell>
          <cell r="E22">
            <v>0</v>
          </cell>
          <cell r="F22">
            <v>0</v>
          </cell>
          <cell r="G22">
            <v>9977</v>
          </cell>
          <cell r="H22">
            <v>83804</v>
          </cell>
          <cell r="I22">
            <v>7037</v>
          </cell>
          <cell r="J22">
            <v>100818</v>
          </cell>
        </row>
        <row r="23">
          <cell r="C23">
            <v>713333</v>
          </cell>
          <cell r="D23">
            <v>43245818</v>
          </cell>
          <cell r="E23">
            <v>1664</v>
          </cell>
          <cell r="F23">
            <v>26586</v>
          </cell>
          <cell r="G23">
            <v>128621</v>
          </cell>
          <cell r="H23">
            <v>184377</v>
          </cell>
          <cell r="I23">
            <v>645</v>
          </cell>
          <cell r="J23">
            <v>313643</v>
          </cell>
        </row>
        <row r="24">
          <cell r="C24">
            <v>5313</v>
          </cell>
          <cell r="D24">
            <v>346818</v>
          </cell>
          <cell r="E24">
            <v>7</v>
          </cell>
          <cell r="F24">
            <v>171</v>
          </cell>
          <cell r="G24">
            <v>1836</v>
          </cell>
          <cell r="H24">
            <v>7547</v>
          </cell>
          <cell r="I24">
            <v>0</v>
          </cell>
          <cell r="J24">
            <v>9383</v>
          </cell>
        </row>
        <row r="26">
          <cell r="C26">
            <v>9581</v>
          </cell>
          <cell r="D26">
            <v>434151</v>
          </cell>
          <cell r="E26">
            <v>6</v>
          </cell>
          <cell r="F26">
            <v>10</v>
          </cell>
          <cell r="G26">
            <v>1588</v>
          </cell>
          <cell r="H26">
            <v>332789</v>
          </cell>
          <cell r="I26">
            <v>63</v>
          </cell>
          <cell r="J26">
            <v>334440</v>
          </cell>
        </row>
        <row r="27">
          <cell r="C27">
            <v>691</v>
          </cell>
          <cell r="D27">
            <v>5731</v>
          </cell>
          <cell r="E27">
            <v>0</v>
          </cell>
          <cell r="F27">
            <v>0</v>
          </cell>
          <cell r="G27">
            <v>141</v>
          </cell>
          <cell r="H27">
            <v>5122</v>
          </cell>
          <cell r="I27">
            <v>0</v>
          </cell>
          <cell r="J27">
            <v>5263</v>
          </cell>
        </row>
        <row r="28">
          <cell r="C28">
            <v>758915</v>
          </cell>
          <cell r="D28">
            <v>26182395</v>
          </cell>
          <cell r="E28">
            <v>10645</v>
          </cell>
          <cell r="F28">
            <v>324109</v>
          </cell>
          <cell r="G28">
            <v>15887</v>
          </cell>
          <cell r="H28">
            <v>652839</v>
          </cell>
          <cell r="I28">
            <v>0</v>
          </cell>
          <cell r="J28">
            <v>668726</v>
          </cell>
        </row>
        <row r="29">
          <cell r="C29">
            <v>36187</v>
          </cell>
          <cell r="D29">
            <v>232589</v>
          </cell>
          <cell r="E29">
            <v>56178</v>
          </cell>
          <cell r="F29">
            <v>2223</v>
          </cell>
          <cell r="G29">
            <v>21751</v>
          </cell>
          <cell r="H29">
            <v>203850</v>
          </cell>
          <cell r="I29">
            <v>0</v>
          </cell>
          <cell r="J29">
            <v>225601</v>
          </cell>
        </row>
        <row r="30">
          <cell r="I30">
            <v>0</v>
          </cell>
        </row>
        <row r="31">
          <cell r="K31">
            <v>-4.2300000000000004</v>
          </cell>
          <cell r="L31">
            <v>-1.02</v>
          </cell>
          <cell r="M31">
            <v>-9.23</v>
          </cell>
          <cell r="N31">
            <v>-17.510000000000002</v>
          </cell>
          <cell r="O31">
            <v>-15.16</v>
          </cell>
          <cell r="P31">
            <v>-6.81</v>
          </cell>
          <cell r="Q31">
            <v>-3.59</v>
          </cell>
          <cell r="R31">
            <v>-6.81</v>
          </cell>
        </row>
        <row r="32">
          <cell r="C32">
            <v>0</v>
          </cell>
          <cell r="D32">
            <v>0</v>
          </cell>
          <cell r="E32">
            <v>0</v>
          </cell>
          <cell r="F32">
            <v>0</v>
          </cell>
          <cell r="G32">
            <v>0</v>
          </cell>
          <cell r="H32">
            <v>0</v>
          </cell>
          <cell r="I32">
            <v>0</v>
          </cell>
          <cell r="J32">
            <v>0</v>
          </cell>
        </row>
        <row r="33">
          <cell r="C33">
            <v>411981</v>
          </cell>
          <cell r="D33">
            <v>15699888</v>
          </cell>
          <cell r="E33">
            <v>55041</v>
          </cell>
          <cell r="F33">
            <v>38680</v>
          </cell>
          <cell r="G33">
            <v>18407</v>
          </cell>
          <cell r="H33">
            <v>15116276</v>
          </cell>
          <cell r="I33">
            <v>853652</v>
          </cell>
          <cell r="J33">
            <v>15988335</v>
          </cell>
        </row>
        <row r="34">
          <cell r="C34">
            <v>91965</v>
          </cell>
          <cell r="D34">
            <v>11378632</v>
          </cell>
          <cell r="E34">
            <v>3368</v>
          </cell>
          <cell r="F34">
            <v>29190</v>
          </cell>
          <cell r="G34">
            <v>0</v>
          </cell>
          <cell r="H34">
            <v>11728253</v>
          </cell>
          <cell r="I34">
            <v>150301</v>
          </cell>
          <cell r="J34">
            <v>11878554</v>
          </cell>
        </row>
        <row r="35">
          <cell r="C35">
            <v>0</v>
          </cell>
          <cell r="D35">
            <v>0</v>
          </cell>
          <cell r="E35">
            <v>0</v>
          </cell>
          <cell r="F35">
            <v>0</v>
          </cell>
          <cell r="G35">
            <v>0</v>
          </cell>
          <cell r="H35">
            <v>0</v>
          </cell>
          <cell r="I35">
            <v>0</v>
          </cell>
          <cell r="J35">
            <v>0</v>
          </cell>
        </row>
        <row r="36">
          <cell r="C36">
            <v>166</v>
          </cell>
          <cell r="D36">
            <v>5645</v>
          </cell>
          <cell r="E36">
            <v>0</v>
          </cell>
          <cell r="F36">
            <v>0</v>
          </cell>
          <cell r="G36">
            <v>0</v>
          </cell>
          <cell r="H36">
            <v>5686</v>
          </cell>
          <cell r="I36">
            <v>0</v>
          </cell>
          <cell r="J36">
            <v>5686</v>
          </cell>
        </row>
        <row r="38">
          <cell r="C38">
            <v>157</v>
          </cell>
          <cell r="D38">
            <v>1891</v>
          </cell>
          <cell r="E38">
            <v>1288</v>
          </cell>
          <cell r="F38">
            <v>41</v>
          </cell>
          <cell r="G38">
            <v>0</v>
          </cell>
          <cell r="H38">
            <v>2648</v>
          </cell>
          <cell r="I38">
            <v>0</v>
          </cell>
          <cell r="J38">
            <v>2648</v>
          </cell>
        </row>
        <row r="39">
          <cell r="K39">
            <v>44.03</v>
          </cell>
          <cell r="L39">
            <v>51.91</v>
          </cell>
          <cell r="M39">
            <v>41.86</v>
          </cell>
          <cell r="N39">
            <v>11.55</v>
          </cell>
          <cell r="O39">
            <v>183.1</v>
          </cell>
          <cell r="P39">
            <v>54.7</v>
          </cell>
          <cell r="Q39">
            <v>40.46</v>
          </cell>
          <cell r="R39">
            <v>54.18</v>
          </cell>
        </row>
        <row r="40">
          <cell r="C40">
            <v>13182</v>
          </cell>
          <cell r="D40">
            <v>636931</v>
          </cell>
          <cell r="E40">
            <v>134572</v>
          </cell>
          <cell r="F40">
            <v>2256214</v>
          </cell>
          <cell r="G40">
            <v>12243</v>
          </cell>
          <cell r="H40">
            <v>3579</v>
          </cell>
          <cell r="I40">
            <v>1672</v>
          </cell>
          <cell r="J40">
            <v>17494</v>
          </cell>
          <cell r="K40">
            <v>96.78</v>
          </cell>
          <cell r="L40">
            <v>110.66</v>
          </cell>
          <cell r="M40">
            <v>524.61</v>
          </cell>
          <cell r="N40">
            <v>417.04</v>
          </cell>
          <cell r="O40">
            <v>-2.56</v>
          </cell>
          <cell r="P40">
            <v>3374.76</v>
          </cell>
          <cell r="Q40">
            <v>144.80000000000001</v>
          </cell>
          <cell r="R40">
            <v>31.03</v>
          </cell>
        </row>
        <row r="41">
          <cell r="C41">
            <v>15623</v>
          </cell>
          <cell r="D41">
            <v>1656122</v>
          </cell>
          <cell r="E41">
            <v>0</v>
          </cell>
          <cell r="F41">
            <v>0</v>
          </cell>
          <cell r="G41">
            <v>5</v>
          </cell>
          <cell r="H41">
            <v>1662437</v>
          </cell>
          <cell r="I41">
            <v>15000</v>
          </cell>
          <cell r="J41">
            <v>1677442</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20594</v>
          </cell>
          <cell r="D47">
            <v>363914</v>
          </cell>
          <cell r="E47">
            <v>0</v>
          </cell>
          <cell r="F47">
            <v>0</v>
          </cell>
          <cell r="G47">
            <v>248</v>
          </cell>
          <cell r="H47">
            <v>363476</v>
          </cell>
          <cell r="I47">
            <v>0</v>
          </cell>
          <cell r="J47">
            <v>363724</v>
          </cell>
        </row>
        <row r="48">
          <cell r="C48">
            <v>3705</v>
          </cell>
          <cell r="D48">
            <v>17430</v>
          </cell>
          <cell r="E48">
            <v>0</v>
          </cell>
          <cell r="F48">
            <v>0</v>
          </cell>
          <cell r="G48">
            <v>208</v>
          </cell>
          <cell r="H48">
            <v>17056</v>
          </cell>
          <cell r="I48">
            <v>0</v>
          </cell>
          <cell r="J48">
            <v>17264</v>
          </cell>
        </row>
        <row r="49">
          <cell r="K49">
            <v>-21.25</v>
          </cell>
          <cell r="L49">
            <v>-43.53</v>
          </cell>
          <cell r="O49">
            <v>-99.92</v>
          </cell>
          <cell r="P49">
            <v>-37.200000000000003</v>
          </cell>
          <cell r="Q49">
            <v>-39.869999999999997</v>
          </cell>
          <cell r="R49">
            <v>-42.55</v>
          </cell>
        </row>
        <row r="50">
          <cell r="C50">
            <v>110171</v>
          </cell>
          <cell r="D50">
            <v>4183827</v>
          </cell>
          <cell r="E50">
            <v>142</v>
          </cell>
          <cell r="F50">
            <v>7429</v>
          </cell>
          <cell r="G50">
            <v>8900</v>
          </cell>
          <cell r="H50">
            <v>4381</v>
          </cell>
          <cell r="I50">
            <v>2270</v>
          </cell>
          <cell r="J50">
            <v>15551</v>
          </cell>
        </row>
        <row r="51">
          <cell r="K51">
            <v>-0.04</v>
          </cell>
          <cell r="L51">
            <v>4.38</v>
          </cell>
          <cell r="M51">
            <v>-1.81</v>
          </cell>
          <cell r="N51">
            <v>128.06</v>
          </cell>
          <cell r="O51">
            <v>-36.75</v>
          </cell>
          <cell r="P51">
            <v>5.67</v>
          </cell>
          <cell r="Q51">
            <v>7.29</v>
          </cell>
          <cell r="R51">
            <v>5.14</v>
          </cell>
        </row>
        <row r="52">
          <cell r="C52">
            <v>891275</v>
          </cell>
          <cell r="D52">
            <v>34692081</v>
          </cell>
          <cell r="E52">
            <v>11626</v>
          </cell>
          <cell r="F52">
            <v>36868</v>
          </cell>
          <cell r="G52">
            <v>55760</v>
          </cell>
          <cell r="H52">
            <v>371809</v>
          </cell>
          <cell r="I52">
            <v>0</v>
          </cell>
          <cell r="J52">
            <v>427569</v>
          </cell>
        </row>
        <row r="53">
          <cell r="C53">
            <v>7569</v>
          </cell>
        </row>
        <row r="54">
          <cell r="C54">
            <v>0</v>
          </cell>
          <cell r="D54">
            <v>0</v>
          </cell>
          <cell r="E54">
            <v>246093</v>
          </cell>
          <cell r="F54">
            <v>178080</v>
          </cell>
          <cell r="G54">
            <v>0</v>
          </cell>
          <cell r="H54">
            <v>0</v>
          </cell>
          <cell r="I54">
            <v>613280</v>
          </cell>
          <cell r="J54">
            <v>613280</v>
          </cell>
        </row>
        <row r="55">
          <cell r="C55">
            <v>0</v>
          </cell>
          <cell r="D55">
            <v>0</v>
          </cell>
          <cell r="E55">
            <v>636</v>
          </cell>
          <cell r="F55">
            <v>8025</v>
          </cell>
          <cell r="G55">
            <v>0</v>
          </cell>
          <cell r="H55">
            <v>173438</v>
          </cell>
          <cell r="I55">
            <v>0</v>
          </cell>
          <cell r="J55">
            <v>173438</v>
          </cell>
        </row>
        <row r="56">
          <cell r="C56">
            <v>0</v>
          </cell>
          <cell r="D56">
            <v>0</v>
          </cell>
          <cell r="E56">
            <v>53960</v>
          </cell>
          <cell r="F56">
            <v>36333</v>
          </cell>
          <cell r="G56">
            <v>510</v>
          </cell>
          <cell r="H56">
            <v>0</v>
          </cell>
          <cell r="I56">
            <v>92793</v>
          </cell>
          <cell r="J56">
            <v>93303</v>
          </cell>
        </row>
        <row r="57">
          <cell r="C57">
            <v>0</v>
          </cell>
          <cell r="D57">
            <v>0</v>
          </cell>
          <cell r="E57">
            <v>3368</v>
          </cell>
          <cell r="F57">
            <v>29190</v>
          </cell>
          <cell r="G57">
            <v>0</v>
          </cell>
          <cell r="H57">
            <v>0</v>
          </cell>
          <cell r="I57">
            <v>29202</v>
          </cell>
          <cell r="J57">
            <v>29202</v>
          </cell>
        </row>
        <row r="58">
          <cell r="C58">
            <v>0</v>
          </cell>
          <cell r="D58">
            <v>0</v>
          </cell>
          <cell r="E58">
            <v>292</v>
          </cell>
          <cell r="F58">
            <v>944</v>
          </cell>
          <cell r="G58">
            <v>0</v>
          </cell>
          <cell r="H58">
            <v>13749</v>
          </cell>
          <cell r="I58">
            <v>0</v>
          </cell>
          <cell r="J58">
            <v>13749</v>
          </cell>
        </row>
        <row r="59">
          <cell r="C59">
            <v>109290</v>
          </cell>
          <cell r="D59">
            <v>4178227</v>
          </cell>
          <cell r="E59">
            <v>142</v>
          </cell>
          <cell r="F59">
            <v>7429</v>
          </cell>
          <cell r="G59">
            <v>8892</v>
          </cell>
          <cell r="H59">
            <v>4381</v>
          </cell>
          <cell r="I59">
            <v>2250</v>
          </cell>
          <cell r="J59">
            <v>15523</v>
          </cell>
        </row>
        <row r="60">
          <cell r="C60">
            <v>880</v>
          </cell>
          <cell r="D60">
            <v>5518</v>
          </cell>
          <cell r="E60">
            <v>0</v>
          </cell>
          <cell r="F60">
            <v>0</v>
          </cell>
          <cell r="G60">
            <v>8</v>
          </cell>
          <cell r="H60">
            <v>0</v>
          </cell>
          <cell r="I60">
            <v>20</v>
          </cell>
          <cell r="J60">
            <v>28</v>
          </cell>
        </row>
        <row r="61">
          <cell r="C61">
            <v>60239</v>
          </cell>
          <cell r="D61">
            <v>151526</v>
          </cell>
          <cell r="E61">
            <v>50684</v>
          </cell>
          <cell r="F61">
            <v>47336</v>
          </cell>
          <cell r="G61">
            <v>4185</v>
          </cell>
          <cell r="H61">
            <v>239145</v>
          </cell>
          <cell r="I61">
            <v>22611</v>
          </cell>
          <cell r="J61">
            <v>265941</v>
          </cell>
          <cell r="K61">
            <v>6.25</v>
          </cell>
          <cell r="L61">
            <v>-72.45</v>
          </cell>
          <cell r="M61">
            <v>-68.2</v>
          </cell>
          <cell r="N61">
            <v>-61.66</v>
          </cell>
          <cell r="O61">
            <v>118.2</v>
          </cell>
          <cell r="P61">
            <v>-64.56</v>
          </cell>
          <cell r="Q61">
            <v>-0.82</v>
          </cell>
          <cell r="R61">
            <v>-61.98</v>
          </cell>
        </row>
        <row r="62">
          <cell r="C62">
            <v>0</v>
          </cell>
          <cell r="D62">
            <v>0</v>
          </cell>
          <cell r="E62">
            <v>0</v>
          </cell>
          <cell r="F62">
            <v>0</v>
          </cell>
          <cell r="G62">
            <v>0</v>
          </cell>
          <cell r="H62">
            <v>0</v>
          </cell>
          <cell r="I62">
            <v>0</v>
          </cell>
          <cell r="J62">
            <v>0</v>
          </cell>
        </row>
        <row r="63">
          <cell r="C63">
            <v>1</v>
          </cell>
          <cell r="D63">
            <v>82</v>
          </cell>
          <cell r="E63">
            <v>0</v>
          </cell>
          <cell r="F63">
            <v>0</v>
          </cell>
          <cell r="G63">
            <v>0</v>
          </cell>
          <cell r="H63">
            <v>0</v>
          </cell>
          <cell r="I63">
            <v>0</v>
          </cell>
          <cell r="J63">
            <v>0</v>
          </cell>
        </row>
        <row r="67">
          <cell r="C67">
            <v>31</v>
          </cell>
          <cell r="D67">
            <v>0</v>
          </cell>
          <cell r="E67">
            <v>0</v>
          </cell>
          <cell r="F67">
            <v>31</v>
          </cell>
          <cell r="G67">
            <v>0</v>
          </cell>
        </row>
        <row r="68">
          <cell r="C68">
            <v>4530346</v>
          </cell>
          <cell r="D68">
            <v>61116568</v>
          </cell>
          <cell r="E68">
            <v>8124990</v>
          </cell>
          <cell r="F68">
            <v>73771904</v>
          </cell>
          <cell r="G68">
            <v>3250066</v>
          </cell>
        </row>
        <row r="69">
          <cell r="C69">
            <v>45344</v>
          </cell>
          <cell r="D69">
            <v>111734</v>
          </cell>
          <cell r="E69">
            <v>30730</v>
          </cell>
          <cell r="F69">
            <v>187808</v>
          </cell>
          <cell r="G69">
            <v>16816</v>
          </cell>
        </row>
        <row r="70">
          <cell r="C70">
            <v>520975</v>
          </cell>
          <cell r="D70">
            <v>182640</v>
          </cell>
          <cell r="E70">
            <v>7245</v>
          </cell>
          <cell r="F70">
            <v>710860</v>
          </cell>
          <cell r="G70">
            <v>111929</v>
          </cell>
        </row>
        <row r="71">
          <cell r="C71">
            <v>7692</v>
          </cell>
          <cell r="D71">
            <v>9601</v>
          </cell>
          <cell r="E71">
            <v>27210</v>
          </cell>
          <cell r="F71">
            <v>44503</v>
          </cell>
          <cell r="G71">
            <v>898</v>
          </cell>
        </row>
        <row r="73">
          <cell r="C73">
            <v>14968</v>
          </cell>
          <cell r="D73">
            <v>23981</v>
          </cell>
          <cell r="E73">
            <v>7706</v>
          </cell>
          <cell r="F73">
            <v>46655</v>
          </cell>
          <cell r="G73">
            <v>4947</v>
          </cell>
        </row>
        <row r="74">
          <cell r="C74">
            <v>233058</v>
          </cell>
          <cell r="D74">
            <v>854815</v>
          </cell>
          <cell r="E74">
            <v>80814</v>
          </cell>
          <cell r="F74">
            <v>1168687</v>
          </cell>
          <cell r="G74">
            <v>122505</v>
          </cell>
        </row>
        <row r="75">
          <cell r="C75">
            <v>757689</v>
          </cell>
          <cell r="D75">
            <v>1163451</v>
          </cell>
          <cell r="E75">
            <v>116681</v>
          </cell>
          <cell r="F75">
            <v>2037821</v>
          </cell>
          <cell r="G75">
            <v>439228</v>
          </cell>
        </row>
        <row r="77">
          <cell r="K77">
            <v>1.45</v>
          </cell>
          <cell r="L77">
            <v>-7.78</v>
          </cell>
          <cell r="M77">
            <v>7.17</v>
          </cell>
          <cell r="N77">
            <v>-5.69</v>
          </cell>
          <cell r="O77">
            <v>-1.82</v>
          </cell>
        </row>
        <row r="78">
          <cell r="C78">
            <v>0</v>
          </cell>
          <cell r="D78">
            <v>0</v>
          </cell>
          <cell r="E78">
            <v>0</v>
          </cell>
          <cell r="F78">
            <v>0</v>
          </cell>
          <cell r="G78">
            <v>0</v>
          </cell>
        </row>
        <row r="79">
          <cell r="C79">
            <v>26921</v>
          </cell>
          <cell r="D79">
            <v>15995097</v>
          </cell>
          <cell r="E79">
            <v>2821264</v>
          </cell>
          <cell r="F79">
            <v>18843282</v>
          </cell>
          <cell r="G79">
            <v>996607</v>
          </cell>
        </row>
        <row r="80">
          <cell r="C80">
            <v>0</v>
          </cell>
          <cell r="D80">
            <v>12345282</v>
          </cell>
          <cell r="E80">
            <v>593262</v>
          </cell>
          <cell r="F80">
            <v>12938544</v>
          </cell>
          <cell r="G80">
            <v>195442</v>
          </cell>
        </row>
        <row r="81">
          <cell r="C81">
            <v>0</v>
          </cell>
          <cell r="D81">
            <v>0</v>
          </cell>
          <cell r="E81">
            <v>0</v>
          </cell>
          <cell r="F81">
            <v>0</v>
          </cell>
          <cell r="G81">
            <v>0</v>
          </cell>
        </row>
        <row r="82">
          <cell r="C82">
            <v>6</v>
          </cell>
          <cell r="D82">
            <v>7027</v>
          </cell>
          <cell r="E82">
            <v>41229</v>
          </cell>
          <cell r="F82">
            <v>48262</v>
          </cell>
          <cell r="G82">
            <v>0</v>
          </cell>
        </row>
        <row r="84">
          <cell r="C84">
            <v>0</v>
          </cell>
          <cell r="D84">
            <v>4866</v>
          </cell>
          <cell r="E84">
            <v>2719</v>
          </cell>
          <cell r="F84">
            <v>7585</v>
          </cell>
          <cell r="G84">
            <v>1810</v>
          </cell>
        </row>
        <row r="85">
          <cell r="K85">
            <v>-73.23</v>
          </cell>
          <cell r="L85">
            <v>50.21</v>
          </cell>
          <cell r="M85">
            <v>20.85</v>
          </cell>
          <cell r="N85">
            <v>45.79</v>
          </cell>
          <cell r="O85">
            <v>43.11</v>
          </cell>
        </row>
        <row r="86">
          <cell r="C86">
            <v>43698</v>
          </cell>
          <cell r="D86">
            <v>7678</v>
          </cell>
          <cell r="E86">
            <v>22312</v>
          </cell>
          <cell r="F86">
            <v>73688</v>
          </cell>
          <cell r="G86">
            <v>16108</v>
          </cell>
          <cell r="K86">
            <v>9.33</v>
          </cell>
          <cell r="L86">
            <v>40.06</v>
          </cell>
          <cell r="M86">
            <v>2.65</v>
          </cell>
          <cell r="N86">
            <v>9.67</v>
          </cell>
          <cell r="O86">
            <v>27.48</v>
          </cell>
        </row>
        <row r="87">
          <cell r="C87">
            <v>1567</v>
          </cell>
          <cell r="D87">
            <v>2207673</v>
          </cell>
          <cell r="E87">
            <v>295580</v>
          </cell>
          <cell r="F87">
            <v>2504820</v>
          </cell>
          <cell r="G87">
            <v>127409</v>
          </cell>
        </row>
        <row r="88">
          <cell r="C88">
            <v>0</v>
          </cell>
          <cell r="D88">
            <v>1148</v>
          </cell>
          <cell r="E88">
            <v>121</v>
          </cell>
          <cell r="F88">
            <v>1269</v>
          </cell>
          <cell r="G88">
            <v>2</v>
          </cell>
        </row>
        <row r="89">
          <cell r="C89">
            <v>0</v>
          </cell>
          <cell r="D89">
            <v>1148</v>
          </cell>
          <cell r="E89">
            <v>121</v>
          </cell>
          <cell r="F89">
            <v>1269</v>
          </cell>
          <cell r="G89">
            <v>2</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59753</v>
          </cell>
          <cell r="D93">
            <v>906802</v>
          </cell>
          <cell r="E93">
            <v>36399</v>
          </cell>
          <cell r="F93">
            <v>1002954</v>
          </cell>
          <cell r="G93">
            <v>20929</v>
          </cell>
        </row>
        <row r="94">
          <cell r="C94">
            <v>776</v>
          </cell>
          <cell r="D94">
            <v>113741</v>
          </cell>
          <cell r="E94">
            <v>9113</v>
          </cell>
          <cell r="F94">
            <v>123630</v>
          </cell>
          <cell r="G94">
            <v>3291</v>
          </cell>
        </row>
        <row r="95">
          <cell r="K95">
            <v>17.8</v>
          </cell>
          <cell r="L95">
            <v>-25.47</v>
          </cell>
          <cell r="M95">
            <v>-15.25</v>
          </cell>
          <cell r="N95">
            <v>-24.11</v>
          </cell>
          <cell r="O95">
            <v>33.479999999999997</v>
          </cell>
        </row>
        <row r="96">
          <cell r="C96">
            <v>92534</v>
          </cell>
          <cell r="D96">
            <v>4806</v>
          </cell>
          <cell r="E96">
            <v>1408</v>
          </cell>
          <cell r="F96">
            <v>98748</v>
          </cell>
          <cell r="G96">
            <v>10657</v>
          </cell>
        </row>
        <row r="97">
          <cell r="K97">
            <v>0.38</v>
          </cell>
          <cell r="L97">
            <v>3.56</v>
          </cell>
          <cell r="M97">
            <v>9.64</v>
          </cell>
          <cell r="N97">
            <v>4.01</v>
          </cell>
          <cell r="O97">
            <v>6.44</v>
          </cell>
        </row>
        <row r="98">
          <cell r="C98">
            <v>10465</v>
          </cell>
          <cell r="D98">
            <v>0</v>
          </cell>
          <cell r="E98">
            <v>2913270</v>
          </cell>
          <cell r="F98">
            <v>2923735</v>
          </cell>
          <cell r="G98">
            <v>548384</v>
          </cell>
        </row>
        <row r="99">
          <cell r="C99">
            <v>8</v>
          </cell>
          <cell r="D99">
            <v>0</v>
          </cell>
          <cell r="E99">
            <v>584024</v>
          </cell>
          <cell r="F99">
            <v>584032</v>
          </cell>
          <cell r="G99">
            <v>86965</v>
          </cell>
        </row>
        <row r="100">
          <cell r="C100">
            <v>0</v>
          </cell>
          <cell r="D100">
            <v>0</v>
          </cell>
          <cell r="E100">
            <v>331752</v>
          </cell>
          <cell r="F100">
            <v>331752</v>
          </cell>
          <cell r="G100">
            <v>65474</v>
          </cell>
        </row>
        <row r="101">
          <cell r="C101">
            <v>92312</v>
          </cell>
          <cell r="D101">
            <v>4806</v>
          </cell>
          <cell r="E101">
            <v>1277</v>
          </cell>
          <cell r="F101">
            <v>98395</v>
          </cell>
          <cell r="G101">
            <v>10656</v>
          </cell>
        </row>
        <row r="102">
          <cell r="C102">
            <v>222</v>
          </cell>
          <cell r="D102">
            <v>0</v>
          </cell>
          <cell r="E102">
            <v>123</v>
          </cell>
          <cell r="F102">
            <v>345</v>
          </cell>
          <cell r="G102">
            <v>1</v>
          </cell>
        </row>
        <row r="103">
          <cell r="C103">
            <v>10611</v>
          </cell>
          <cell r="D103">
            <v>1193854</v>
          </cell>
          <cell r="E103">
            <v>447929</v>
          </cell>
          <cell r="F103">
            <v>1652394</v>
          </cell>
          <cell r="G103">
            <v>21768</v>
          </cell>
          <cell r="K103">
            <v>21.62</v>
          </cell>
          <cell r="L103">
            <v>23.37</v>
          </cell>
          <cell r="M103">
            <v>2.68</v>
          </cell>
          <cell r="N103">
            <v>16.97</v>
          </cell>
          <cell r="O103">
            <v>-20.87</v>
          </cell>
        </row>
        <row r="104">
          <cell r="C104">
            <v>0</v>
          </cell>
          <cell r="D104">
            <v>0</v>
          </cell>
          <cell r="E104">
            <v>0</v>
          </cell>
          <cell r="F104">
            <v>0</v>
          </cell>
          <cell r="G104">
            <v>0</v>
          </cell>
        </row>
        <row r="105">
          <cell r="C105">
            <v>0</v>
          </cell>
          <cell r="D105">
            <v>0</v>
          </cell>
          <cell r="E105">
            <v>8</v>
          </cell>
          <cell r="F105">
            <v>8</v>
          </cell>
          <cell r="G105">
            <v>0</v>
          </cell>
        </row>
        <row r="107">
          <cell r="C107">
            <v>11417863</v>
          </cell>
          <cell r="D107">
            <v>4377791</v>
          </cell>
          <cell r="E107">
            <v>272684</v>
          </cell>
          <cell r="F107">
            <v>52089494</v>
          </cell>
          <cell r="G107">
            <v>6294298</v>
          </cell>
          <cell r="H107">
            <v>75168</v>
          </cell>
          <cell r="I107">
            <v>74527298</v>
          </cell>
        </row>
        <row r="108">
          <cell r="C108">
            <v>0</v>
          </cell>
          <cell r="D108">
            <v>0</v>
          </cell>
          <cell r="E108">
            <v>0</v>
          </cell>
          <cell r="F108">
            <v>0</v>
          </cell>
          <cell r="G108">
            <v>0</v>
          </cell>
          <cell r="H108">
            <v>0</v>
          </cell>
          <cell r="I108">
            <v>0</v>
          </cell>
        </row>
        <row r="109">
          <cell r="C109">
            <v>1622608</v>
          </cell>
          <cell r="D109">
            <v>403659</v>
          </cell>
          <cell r="E109">
            <v>3299</v>
          </cell>
          <cell r="F109">
            <v>17522963</v>
          </cell>
          <cell r="G109">
            <v>12268787</v>
          </cell>
          <cell r="H109">
            <v>8772</v>
          </cell>
          <cell r="I109">
            <v>31830088</v>
          </cell>
        </row>
        <row r="110">
          <cell r="C110">
            <v>11996</v>
          </cell>
          <cell r="D110">
            <v>265</v>
          </cell>
          <cell r="E110">
            <v>1</v>
          </cell>
          <cell r="F110">
            <v>19928</v>
          </cell>
          <cell r="G110">
            <v>12</v>
          </cell>
          <cell r="H110">
            <v>75</v>
          </cell>
          <cell r="I110">
            <v>32277</v>
          </cell>
        </row>
        <row r="111">
          <cell r="C111">
            <v>477609</v>
          </cell>
          <cell r="D111">
            <v>455078</v>
          </cell>
          <cell r="E111">
            <v>21847</v>
          </cell>
          <cell r="F111">
            <v>1521862</v>
          </cell>
          <cell r="G111">
            <v>2207</v>
          </cell>
          <cell r="H111">
            <v>26217</v>
          </cell>
          <cell r="I111">
            <v>2504820</v>
          </cell>
        </row>
        <row r="112">
          <cell r="C112">
            <v>1246</v>
          </cell>
          <cell r="D112">
            <v>0</v>
          </cell>
          <cell r="E112">
            <v>0</v>
          </cell>
          <cell r="F112">
            <v>23</v>
          </cell>
          <cell r="G112">
            <v>0</v>
          </cell>
          <cell r="H112">
            <v>0</v>
          </cell>
          <cell r="I112">
            <v>1269</v>
          </cell>
        </row>
        <row r="114">
          <cell r="C114">
            <v>1978750</v>
          </cell>
          <cell r="D114">
            <v>2527021</v>
          </cell>
          <cell r="E114">
            <v>8514</v>
          </cell>
          <cell r="F114">
            <v>424137</v>
          </cell>
          <cell r="G114">
            <v>223277</v>
          </cell>
          <cell r="H114">
            <v>16354</v>
          </cell>
          <cell r="I114">
            <v>5178053</v>
          </cell>
        </row>
        <row r="115">
          <cell r="C115">
            <v>8227472</v>
          </cell>
          <cell r="D115">
            <v>2081773</v>
          </cell>
          <cell r="E115">
            <v>248087</v>
          </cell>
          <cell r="F115">
            <v>64753035</v>
          </cell>
          <cell r="G115">
            <v>17017264</v>
          </cell>
          <cell r="H115">
            <v>69766</v>
          </cell>
          <cell r="I115">
            <v>92397397</v>
          </cell>
        </row>
        <row r="116">
          <cell r="C116">
            <v>3536385</v>
          </cell>
          <cell r="D116">
            <v>657210</v>
          </cell>
          <cell r="E116">
            <v>41230</v>
          </cell>
          <cell r="F116">
            <v>6307486</v>
          </cell>
          <cell r="G116">
            <v>1428634</v>
          </cell>
          <cell r="H116">
            <v>27155</v>
          </cell>
          <cell r="I116">
            <v>11998100</v>
          </cell>
        </row>
        <row r="117">
          <cell r="C117">
            <v>484744</v>
          </cell>
          <cell r="D117">
            <v>1564573</v>
          </cell>
          <cell r="E117">
            <v>48305</v>
          </cell>
          <cell r="F117">
            <v>850120</v>
          </cell>
          <cell r="G117">
            <v>7027</v>
          </cell>
          <cell r="H117">
            <v>298394</v>
          </cell>
          <cell r="I117">
            <v>3253163</v>
          </cell>
        </row>
        <row r="118">
          <cell r="C118">
            <v>0</v>
          </cell>
          <cell r="D118">
            <v>0</v>
          </cell>
          <cell r="E118">
            <v>0</v>
          </cell>
          <cell r="F118">
            <v>0</v>
          </cell>
          <cell r="G118">
            <v>0</v>
          </cell>
          <cell r="H118">
            <v>0</v>
          </cell>
          <cell r="I118">
            <v>0</v>
          </cell>
        </row>
        <row r="119">
          <cell r="C119">
            <v>0</v>
          </cell>
          <cell r="D119">
            <v>4896</v>
          </cell>
          <cell r="E119">
            <v>2689</v>
          </cell>
          <cell r="F119">
            <v>0</v>
          </cell>
          <cell r="G119">
            <v>0</v>
          </cell>
          <cell r="H119">
            <v>0</v>
          </cell>
          <cell r="I119">
            <v>7585</v>
          </cell>
        </row>
        <row r="120">
          <cell r="C120">
            <v>6076</v>
          </cell>
          <cell r="D120">
            <v>8353</v>
          </cell>
          <cell r="E120">
            <v>281</v>
          </cell>
          <cell r="F120">
            <v>592</v>
          </cell>
          <cell r="G120">
            <v>0</v>
          </cell>
          <cell r="H120">
            <v>26109</v>
          </cell>
          <cell r="I120">
            <v>41411</v>
          </cell>
        </row>
        <row r="121">
          <cell r="C121">
            <v>310456</v>
          </cell>
          <cell r="D121">
            <v>514670</v>
          </cell>
          <cell r="E121">
            <v>13949</v>
          </cell>
          <cell r="F121">
            <v>18757</v>
          </cell>
          <cell r="G121">
            <v>9984</v>
          </cell>
          <cell r="H121">
            <v>135138</v>
          </cell>
          <cell r="I121">
            <v>1002954</v>
          </cell>
        </row>
        <row r="124">
          <cell r="C124">
            <v>1352101</v>
          </cell>
          <cell r="D124">
            <v>422951</v>
          </cell>
          <cell r="E124">
            <v>37587</v>
          </cell>
          <cell r="F124">
            <v>1012592</v>
          </cell>
          <cell r="G124">
            <v>94463</v>
          </cell>
          <cell r="H124">
            <v>4041</v>
          </cell>
          <cell r="I124">
            <v>2923735</v>
          </cell>
        </row>
        <row r="125">
          <cell r="C125">
            <v>147634</v>
          </cell>
          <cell r="D125">
            <v>48354</v>
          </cell>
          <cell r="E125">
            <v>3126</v>
          </cell>
          <cell r="F125">
            <v>64598</v>
          </cell>
          <cell r="G125">
            <v>651575</v>
          </cell>
          <cell r="H125">
            <v>497</v>
          </cell>
          <cell r="I125">
            <v>915784</v>
          </cell>
        </row>
        <row r="126">
          <cell r="C126">
            <v>212531</v>
          </cell>
          <cell r="D126">
            <v>29211</v>
          </cell>
          <cell r="E126">
            <v>0</v>
          </cell>
          <cell r="F126">
            <v>330411</v>
          </cell>
          <cell r="G126">
            <v>103871</v>
          </cell>
          <cell r="H126">
            <v>3043</v>
          </cell>
          <cell r="I126">
            <v>679067</v>
          </cell>
        </row>
        <row r="127">
          <cell r="C127">
            <v>110855</v>
          </cell>
          <cell r="D127">
            <v>649921</v>
          </cell>
          <cell r="E127">
            <v>37277</v>
          </cell>
          <cell r="F127">
            <v>143888</v>
          </cell>
          <cell r="G127">
            <v>4583</v>
          </cell>
          <cell r="H127">
            <v>26803</v>
          </cell>
          <cell r="I127">
            <v>973327</v>
          </cell>
        </row>
        <row r="129">
          <cell r="K129">
            <v>4.0199999999999996</v>
          </cell>
          <cell r="L129">
            <v>-2.25</v>
          </cell>
          <cell r="M129">
            <v>-12.39</v>
          </cell>
          <cell r="N129">
            <v>5.83</v>
          </cell>
          <cell r="O129">
            <v>0.8</v>
          </cell>
          <cell r="P129">
            <v>-4.95</v>
          </cell>
          <cell r="Q129">
            <v>4.0199999999999996</v>
          </cell>
        </row>
        <row r="131">
          <cell r="K131">
            <v>78.790000000000006</v>
          </cell>
          <cell r="L131">
            <v>86.46</v>
          </cell>
        </row>
        <row r="132">
          <cell r="K132">
            <v>2.2599999999999998</v>
          </cell>
          <cell r="L132">
            <v>0.35</v>
          </cell>
        </row>
        <row r="133">
          <cell r="K133">
            <v>5.82</v>
          </cell>
          <cell r="L133">
            <v>8.35</v>
          </cell>
        </row>
        <row r="134">
          <cell r="K134">
            <v>4.68</v>
          </cell>
          <cell r="L134">
            <v>2.36</v>
          </cell>
        </row>
        <row r="135">
          <cell r="K135">
            <v>0.24</v>
          </cell>
          <cell r="L135">
            <v>0</v>
          </cell>
        </row>
        <row r="136">
          <cell r="K136">
            <v>8.2100000000000009</v>
          </cell>
          <cell r="L136">
            <v>2.48</v>
          </cell>
        </row>
      </sheetData>
      <sheetData sheetId="5">
        <row r="1">
          <cell r="K1">
            <v>-0.37</v>
          </cell>
        </row>
        <row r="2">
          <cell r="K2">
            <v>4.1900000000000004</v>
          </cell>
        </row>
        <row r="3">
          <cell r="K3">
            <v>2.87</v>
          </cell>
        </row>
        <row r="4">
          <cell r="K4">
            <v>-0.34</v>
          </cell>
        </row>
        <row r="5">
          <cell r="K5">
            <v>2.4</v>
          </cell>
        </row>
        <row r="6">
          <cell r="K6">
            <v>-3.87</v>
          </cell>
        </row>
        <row r="7">
          <cell r="K7">
            <v>-3.19</v>
          </cell>
        </row>
        <row r="8">
          <cell r="K8">
            <v>-0.24</v>
          </cell>
        </row>
        <row r="9">
          <cell r="K9">
            <v>-1.71</v>
          </cell>
        </row>
        <row r="10">
          <cell r="K10">
            <v>-6.54</v>
          </cell>
        </row>
        <row r="11">
          <cell r="K11">
            <v>-28.49</v>
          </cell>
        </row>
        <row r="12">
          <cell r="K12">
            <v>-0.3</v>
          </cell>
        </row>
        <row r="13">
          <cell r="K13">
            <v>1.43</v>
          </cell>
        </row>
        <row r="14">
          <cell r="K14">
            <v>-14.83</v>
          </cell>
        </row>
        <row r="15">
          <cell r="K15">
            <v>-5.57</v>
          </cell>
        </row>
        <row r="16">
          <cell r="K16">
            <v>7.52</v>
          </cell>
        </row>
        <row r="17">
          <cell r="K17">
            <v>6.34</v>
          </cell>
        </row>
        <row r="18">
          <cell r="K18">
            <v>10.220000000000001</v>
          </cell>
        </row>
        <row r="19">
          <cell r="K19">
            <v>-2.4300000000000002</v>
          </cell>
        </row>
        <row r="31">
          <cell r="K31">
            <v>-4.2300000000000004</v>
          </cell>
          <cell r="L31">
            <v>-1.02</v>
          </cell>
          <cell r="M31">
            <v>-9.23</v>
          </cell>
          <cell r="N31">
            <v>-17.510000000000002</v>
          </cell>
          <cell r="O31">
            <v>-15.16</v>
          </cell>
          <cell r="P31">
            <v>-6.81</v>
          </cell>
          <cell r="Q31">
            <v>-3.59</v>
          </cell>
          <cell r="R31">
            <v>-6.81</v>
          </cell>
        </row>
        <row r="39">
          <cell r="K39">
            <v>44.03</v>
          </cell>
          <cell r="L39">
            <v>51.91</v>
          </cell>
          <cell r="M39">
            <v>41.86</v>
          </cell>
          <cell r="N39">
            <v>11.55</v>
          </cell>
          <cell r="O39">
            <v>183.1</v>
          </cell>
          <cell r="P39">
            <v>54.7</v>
          </cell>
          <cell r="Q39">
            <v>40.46</v>
          </cell>
          <cell r="R39">
            <v>54.18</v>
          </cell>
        </row>
        <row r="40">
          <cell r="K40">
            <v>96.78</v>
          </cell>
          <cell r="L40">
            <v>110.66</v>
          </cell>
          <cell r="M40">
            <v>524.61</v>
          </cell>
          <cell r="N40">
            <v>417.04</v>
          </cell>
          <cell r="O40">
            <v>-2.56</v>
          </cell>
          <cell r="P40">
            <v>3374.76</v>
          </cell>
          <cell r="Q40">
            <v>144.80000000000001</v>
          </cell>
          <cell r="R40">
            <v>31.03</v>
          </cell>
        </row>
        <row r="49">
          <cell r="K49">
            <v>-21.25</v>
          </cell>
          <cell r="L49">
            <v>-43.53</v>
          </cell>
          <cell r="O49">
            <v>-99.92</v>
          </cell>
          <cell r="P49">
            <v>-37.200000000000003</v>
          </cell>
          <cell r="Q49">
            <v>-39.869999999999997</v>
          </cell>
          <cell r="R49">
            <v>-42.55</v>
          </cell>
        </row>
        <row r="51">
          <cell r="K51">
            <v>-0.04</v>
          </cell>
          <cell r="L51">
            <v>4.38</v>
          </cell>
          <cell r="M51">
            <v>-1.81</v>
          </cell>
          <cell r="N51">
            <v>128.06</v>
          </cell>
          <cell r="O51">
            <v>-36.75</v>
          </cell>
          <cell r="P51">
            <v>5.67</v>
          </cell>
          <cell r="Q51">
            <v>7.29</v>
          </cell>
          <cell r="R51">
            <v>5.14</v>
          </cell>
        </row>
        <row r="61">
          <cell r="K61">
            <v>6.25</v>
          </cell>
          <cell r="L61">
            <v>-72.45</v>
          </cell>
          <cell r="M61">
            <v>-68.2</v>
          </cell>
          <cell r="N61">
            <v>-61.66</v>
          </cell>
          <cell r="O61">
            <v>118.2</v>
          </cell>
          <cell r="P61">
            <v>-64.56</v>
          </cell>
          <cell r="Q61">
            <v>-0.82</v>
          </cell>
          <cell r="R61">
            <v>-61.98</v>
          </cell>
        </row>
        <row r="77">
          <cell r="K77">
            <v>1.45</v>
          </cell>
          <cell r="L77">
            <v>-7.78</v>
          </cell>
          <cell r="M77">
            <v>7.17</v>
          </cell>
          <cell r="N77">
            <v>-5.69</v>
          </cell>
          <cell r="O77">
            <v>-1.82</v>
          </cell>
        </row>
        <row r="85">
          <cell r="K85">
            <v>-73.23</v>
          </cell>
          <cell r="L85">
            <v>50.21</v>
          </cell>
          <cell r="M85">
            <v>20.85</v>
          </cell>
          <cell r="N85">
            <v>45.79</v>
          </cell>
          <cell r="O85">
            <v>43.11</v>
          </cell>
        </row>
        <row r="86">
          <cell r="K86">
            <v>9.33</v>
          </cell>
          <cell r="L86">
            <v>40.06</v>
          </cell>
          <cell r="M86">
            <v>2.65</v>
          </cell>
          <cell r="N86">
            <v>9.67</v>
          </cell>
          <cell r="O86">
            <v>27.48</v>
          </cell>
        </row>
        <row r="95">
          <cell r="K95">
            <v>17.8</v>
          </cell>
          <cell r="L95">
            <v>-25.47</v>
          </cell>
          <cell r="M95">
            <v>-15.25</v>
          </cell>
          <cell r="N95">
            <v>-24.11</v>
          </cell>
          <cell r="O95">
            <v>33.479999999999997</v>
          </cell>
        </row>
        <row r="97">
          <cell r="K97">
            <v>0.38</v>
          </cell>
          <cell r="L97">
            <v>3.56</v>
          </cell>
          <cell r="M97">
            <v>9.64</v>
          </cell>
          <cell r="N97">
            <v>4.01</v>
          </cell>
          <cell r="O97">
            <v>6.44</v>
          </cell>
        </row>
        <row r="103">
          <cell r="K103">
            <v>21.62</v>
          </cell>
          <cell r="L103">
            <v>23.37</v>
          </cell>
          <cell r="M103">
            <v>2.68</v>
          </cell>
          <cell r="N103">
            <v>16.97</v>
          </cell>
          <cell r="O103">
            <v>-20.87</v>
          </cell>
        </row>
        <row r="129">
          <cell r="K129">
            <v>4.0199999999999996</v>
          </cell>
          <cell r="L129">
            <v>-2.25</v>
          </cell>
          <cell r="M129">
            <v>-12.39</v>
          </cell>
          <cell r="N129">
            <v>5.83</v>
          </cell>
          <cell r="O129">
            <v>0.8</v>
          </cell>
          <cell r="P129">
            <v>-4.95</v>
          </cell>
          <cell r="Q129">
            <v>4.0199999999999996</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1"/>
      <sheetName val="Tavola 12"/>
      <sheetName val="Tavola 13"/>
      <sheetName val="Tavola 14"/>
      <sheetName val="datitrim"/>
      <sheetName val="omogenei"/>
    </sheetNames>
    <sheetDataSet>
      <sheetData sheetId="0"/>
      <sheetData sheetId="1"/>
      <sheetData sheetId="2"/>
      <sheetData sheetId="3"/>
      <sheetData sheetId="4">
        <row r="1">
          <cell r="C1">
            <v>434743</v>
          </cell>
          <cell r="I1">
            <v>2015</v>
          </cell>
          <cell r="J1">
            <v>0</v>
          </cell>
          <cell r="K1">
            <v>6.17</v>
          </cell>
          <cell r="L1">
            <v>8.84</v>
          </cell>
        </row>
        <row r="2">
          <cell r="C2">
            <v>198081</v>
          </cell>
          <cell r="K2">
            <v>6.08</v>
          </cell>
          <cell r="L2">
            <v>4.03</v>
          </cell>
        </row>
        <row r="3">
          <cell r="C3">
            <v>244324</v>
          </cell>
          <cell r="K3">
            <v>7.29</v>
          </cell>
          <cell r="L3">
            <v>4.97</v>
          </cell>
        </row>
        <row r="4">
          <cell r="C4">
            <v>241</v>
          </cell>
          <cell r="K4">
            <v>-57.27</v>
          </cell>
          <cell r="L4">
            <v>0</v>
          </cell>
        </row>
        <row r="5">
          <cell r="C5">
            <v>10652</v>
          </cell>
          <cell r="K5">
            <v>-30.3</v>
          </cell>
          <cell r="L5">
            <v>0.22</v>
          </cell>
        </row>
        <row r="6">
          <cell r="C6">
            <v>93903</v>
          </cell>
          <cell r="K6">
            <v>87.19</v>
          </cell>
          <cell r="L6">
            <v>1.91</v>
          </cell>
        </row>
        <row r="7">
          <cell r="C7">
            <v>150039</v>
          </cell>
          <cell r="K7">
            <v>1.69</v>
          </cell>
          <cell r="L7">
            <v>3.05</v>
          </cell>
        </row>
        <row r="8">
          <cell r="C8">
            <v>359858</v>
          </cell>
          <cell r="K8">
            <v>2.2799999999999998</v>
          </cell>
          <cell r="L8">
            <v>7.32</v>
          </cell>
        </row>
        <row r="9">
          <cell r="C9">
            <v>371289</v>
          </cell>
          <cell r="K9">
            <v>7.17</v>
          </cell>
          <cell r="L9">
            <v>7.55</v>
          </cell>
        </row>
        <row r="10">
          <cell r="C10">
            <v>759708</v>
          </cell>
          <cell r="K10">
            <v>-6.03</v>
          </cell>
          <cell r="L10">
            <v>15.45</v>
          </cell>
        </row>
        <row r="11">
          <cell r="C11">
            <v>8738</v>
          </cell>
          <cell r="K11">
            <v>-21.86</v>
          </cell>
          <cell r="L11">
            <v>0.18</v>
          </cell>
        </row>
        <row r="12">
          <cell r="C12">
            <v>2215</v>
          </cell>
          <cell r="K12">
            <v>38.44</v>
          </cell>
          <cell r="L12">
            <v>0.05</v>
          </cell>
        </row>
        <row r="13">
          <cell r="C13">
            <v>1355681</v>
          </cell>
          <cell r="K13">
            <v>15.43</v>
          </cell>
          <cell r="L13">
            <v>27.56</v>
          </cell>
        </row>
        <row r="14">
          <cell r="C14">
            <v>438207</v>
          </cell>
          <cell r="K14">
            <v>7.33</v>
          </cell>
          <cell r="L14">
            <v>8.91</v>
          </cell>
        </row>
        <row r="15">
          <cell r="C15">
            <v>136773</v>
          </cell>
          <cell r="K15">
            <v>13.41</v>
          </cell>
          <cell r="L15">
            <v>2.78</v>
          </cell>
        </row>
        <row r="16">
          <cell r="C16">
            <v>229520</v>
          </cell>
          <cell r="K16">
            <v>-6.29</v>
          </cell>
          <cell r="L16">
            <v>4.67</v>
          </cell>
        </row>
        <row r="17">
          <cell r="C17">
            <v>69948</v>
          </cell>
          <cell r="K17">
            <v>1.18</v>
          </cell>
          <cell r="L17">
            <v>1.42</v>
          </cell>
        </row>
        <row r="18">
          <cell r="C18">
            <v>54667</v>
          </cell>
          <cell r="K18">
            <v>7.53</v>
          </cell>
          <cell r="L18">
            <v>1.1100000000000001</v>
          </cell>
        </row>
        <row r="19">
          <cell r="K19">
            <v>6.34</v>
          </cell>
          <cell r="L19">
            <v>100</v>
          </cell>
        </row>
        <row r="21">
          <cell r="C21">
            <v>18064</v>
          </cell>
          <cell r="D21">
            <v>1023393</v>
          </cell>
          <cell r="E21">
            <v>926</v>
          </cell>
          <cell r="F21">
            <v>0</v>
          </cell>
          <cell r="G21">
            <v>23301</v>
          </cell>
          <cell r="H21">
            <v>519047</v>
          </cell>
          <cell r="I21">
            <v>0</v>
          </cell>
          <cell r="J21">
            <v>542348</v>
          </cell>
        </row>
        <row r="22">
          <cell r="C22">
            <v>0</v>
          </cell>
          <cell r="D22">
            <v>0</v>
          </cell>
          <cell r="E22">
            <v>0</v>
          </cell>
          <cell r="F22">
            <v>0</v>
          </cell>
          <cell r="G22">
            <v>0</v>
          </cell>
          <cell r="H22">
            <v>0</v>
          </cell>
          <cell r="I22">
            <v>0</v>
          </cell>
          <cell r="J22">
            <v>0</v>
          </cell>
        </row>
        <row r="23">
          <cell r="C23">
            <v>1549</v>
          </cell>
          <cell r="D23">
            <v>133092</v>
          </cell>
          <cell r="E23">
            <v>0</v>
          </cell>
          <cell r="F23">
            <v>0</v>
          </cell>
          <cell r="G23">
            <v>120</v>
          </cell>
          <cell r="H23">
            <v>458</v>
          </cell>
          <cell r="I23">
            <v>61</v>
          </cell>
          <cell r="J23">
            <v>639</v>
          </cell>
        </row>
        <row r="24">
          <cell r="C24">
            <v>0</v>
          </cell>
          <cell r="D24">
            <v>0</v>
          </cell>
          <cell r="E24">
            <v>0</v>
          </cell>
          <cell r="F24">
            <v>0</v>
          </cell>
          <cell r="G24">
            <v>0</v>
          </cell>
          <cell r="H24">
            <v>0</v>
          </cell>
          <cell r="I24">
            <v>0</v>
          </cell>
          <cell r="J24">
            <v>0</v>
          </cell>
        </row>
        <row r="26">
          <cell r="C26">
            <v>0</v>
          </cell>
          <cell r="D26">
            <v>0</v>
          </cell>
          <cell r="E26">
            <v>0</v>
          </cell>
          <cell r="F26">
            <v>0</v>
          </cell>
          <cell r="G26">
            <v>0</v>
          </cell>
          <cell r="H26">
            <v>0</v>
          </cell>
          <cell r="I26">
            <v>0</v>
          </cell>
          <cell r="J26">
            <v>0</v>
          </cell>
        </row>
        <row r="27">
          <cell r="C27">
            <v>0</v>
          </cell>
          <cell r="D27">
            <v>0</v>
          </cell>
          <cell r="E27">
            <v>0</v>
          </cell>
          <cell r="F27">
            <v>0</v>
          </cell>
          <cell r="G27">
            <v>0</v>
          </cell>
          <cell r="H27">
            <v>0</v>
          </cell>
          <cell r="I27">
            <v>0</v>
          </cell>
          <cell r="J27">
            <v>0</v>
          </cell>
        </row>
        <row r="28">
          <cell r="C28">
            <v>344921</v>
          </cell>
          <cell r="D28">
            <v>6052364</v>
          </cell>
          <cell r="E28">
            <v>0</v>
          </cell>
          <cell r="F28">
            <v>0</v>
          </cell>
          <cell r="G28">
            <v>2232</v>
          </cell>
          <cell r="H28">
            <v>327226</v>
          </cell>
          <cell r="I28">
            <v>0</v>
          </cell>
          <cell r="J28">
            <v>329458</v>
          </cell>
        </row>
        <row r="29">
          <cell r="C29">
            <v>0</v>
          </cell>
          <cell r="D29">
            <v>0</v>
          </cell>
          <cell r="E29">
            <v>0</v>
          </cell>
          <cell r="F29">
            <v>0</v>
          </cell>
          <cell r="G29">
            <v>0</v>
          </cell>
          <cell r="H29">
            <v>0</v>
          </cell>
          <cell r="I29">
            <v>0</v>
          </cell>
          <cell r="J29">
            <v>0</v>
          </cell>
        </row>
        <row r="30">
          <cell r="I30">
            <v>0</v>
          </cell>
        </row>
        <row r="31">
          <cell r="K31">
            <v>15.54</v>
          </cell>
          <cell r="L31">
            <v>-1.59</v>
          </cell>
          <cell r="M31">
            <v>-16.8</v>
          </cell>
          <cell r="N31">
            <v>0</v>
          </cell>
          <cell r="O31">
            <v>36.29</v>
          </cell>
          <cell r="P31">
            <v>-1.79</v>
          </cell>
          <cell r="Q31">
            <v>12.96</v>
          </cell>
          <cell r="R31">
            <v>-0.97</v>
          </cell>
        </row>
        <row r="32">
          <cell r="C32">
            <v>0</v>
          </cell>
          <cell r="D32">
            <v>0</v>
          </cell>
          <cell r="E32">
            <v>0</v>
          </cell>
          <cell r="F32">
            <v>0</v>
          </cell>
          <cell r="G32">
            <v>0</v>
          </cell>
          <cell r="H32">
            <v>0</v>
          </cell>
          <cell r="I32">
            <v>0</v>
          </cell>
          <cell r="J32">
            <v>0</v>
          </cell>
        </row>
        <row r="33">
          <cell r="C33">
            <v>21402</v>
          </cell>
          <cell r="D33">
            <v>3791252</v>
          </cell>
          <cell r="E33">
            <v>0</v>
          </cell>
          <cell r="F33">
            <v>0</v>
          </cell>
          <cell r="G33">
            <v>0</v>
          </cell>
          <cell r="H33">
            <v>3571680</v>
          </cell>
          <cell r="I33">
            <v>8059</v>
          </cell>
          <cell r="J33">
            <v>3579739</v>
          </cell>
        </row>
        <row r="34">
          <cell r="C34">
            <v>22718</v>
          </cell>
          <cell r="D34">
            <v>991512</v>
          </cell>
          <cell r="E34">
            <v>0</v>
          </cell>
          <cell r="F34">
            <v>0</v>
          </cell>
          <cell r="G34">
            <v>0</v>
          </cell>
          <cell r="H34">
            <v>988836</v>
          </cell>
          <cell r="I34">
            <v>2780</v>
          </cell>
          <cell r="J34">
            <v>991616</v>
          </cell>
        </row>
        <row r="35">
          <cell r="C35">
            <v>0</v>
          </cell>
          <cell r="D35">
            <v>0</v>
          </cell>
          <cell r="E35">
            <v>0</v>
          </cell>
          <cell r="F35">
            <v>0</v>
          </cell>
          <cell r="G35">
            <v>0</v>
          </cell>
          <cell r="H35">
            <v>0</v>
          </cell>
          <cell r="I35">
            <v>0</v>
          </cell>
          <cell r="J35">
            <v>0</v>
          </cell>
        </row>
        <row r="36">
          <cell r="C36">
            <v>0</v>
          </cell>
          <cell r="D36">
            <v>0</v>
          </cell>
          <cell r="E36">
            <v>0</v>
          </cell>
          <cell r="F36">
            <v>0</v>
          </cell>
          <cell r="G36">
            <v>0</v>
          </cell>
          <cell r="H36">
            <v>0</v>
          </cell>
          <cell r="I36">
            <v>0</v>
          </cell>
          <cell r="J36">
            <v>0</v>
          </cell>
        </row>
        <row r="38">
          <cell r="C38">
            <v>0</v>
          </cell>
          <cell r="D38">
            <v>0</v>
          </cell>
          <cell r="E38">
            <v>0</v>
          </cell>
          <cell r="F38">
            <v>0</v>
          </cell>
          <cell r="G38">
            <v>0</v>
          </cell>
          <cell r="H38">
            <v>0</v>
          </cell>
          <cell r="I38">
            <v>0</v>
          </cell>
          <cell r="J38">
            <v>0</v>
          </cell>
        </row>
        <row r="39">
          <cell r="K39">
            <v>22.61</v>
          </cell>
          <cell r="L39">
            <v>16.600000000000001</v>
          </cell>
          <cell r="M39">
            <v>0</v>
          </cell>
          <cell r="N39">
            <v>0</v>
          </cell>
          <cell r="O39">
            <v>-100</v>
          </cell>
          <cell r="P39">
            <v>17.96</v>
          </cell>
          <cell r="Q39">
            <v>27.82</v>
          </cell>
          <cell r="R39">
            <v>17.77</v>
          </cell>
        </row>
        <row r="40">
          <cell r="C40">
            <v>0</v>
          </cell>
          <cell r="D40">
            <v>0</v>
          </cell>
          <cell r="E40">
            <v>0</v>
          </cell>
          <cell r="F40">
            <v>0</v>
          </cell>
          <cell r="G40">
            <v>0</v>
          </cell>
          <cell r="H40">
            <v>1642</v>
          </cell>
          <cell r="I40">
            <v>0</v>
          </cell>
          <cell r="J40">
            <v>1642</v>
          </cell>
          <cell r="K40">
            <v>0</v>
          </cell>
          <cell r="L40">
            <v>0</v>
          </cell>
          <cell r="M40">
            <v>0</v>
          </cell>
          <cell r="N40">
            <v>0</v>
          </cell>
          <cell r="O40">
            <v>0</v>
          </cell>
          <cell r="P40">
            <v>18.989999999999998</v>
          </cell>
          <cell r="Q40">
            <v>0</v>
          </cell>
          <cell r="R40">
            <v>18.989999999999998</v>
          </cell>
        </row>
        <row r="41">
          <cell r="C41">
            <v>0</v>
          </cell>
          <cell r="D41">
            <v>0</v>
          </cell>
          <cell r="E41">
            <v>0</v>
          </cell>
          <cell r="F41">
            <v>0</v>
          </cell>
          <cell r="G41">
            <v>0</v>
          </cell>
          <cell r="H41">
            <v>0</v>
          </cell>
          <cell r="I41">
            <v>0</v>
          </cell>
          <cell r="J41">
            <v>0</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0</v>
          </cell>
          <cell r="D47">
            <v>0</v>
          </cell>
          <cell r="E47">
            <v>0</v>
          </cell>
          <cell r="F47">
            <v>0</v>
          </cell>
          <cell r="G47">
            <v>0</v>
          </cell>
          <cell r="H47">
            <v>0</v>
          </cell>
          <cell r="I47">
            <v>0</v>
          </cell>
          <cell r="J47">
            <v>0</v>
          </cell>
        </row>
        <row r="48">
          <cell r="C48">
            <v>0</v>
          </cell>
          <cell r="D48">
            <v>0</v>
          </cell>
          <cell r="E48">
            <v>0</v>
          </cell>
          <cell r="F48">
            <v>0</v>
          </cell>
          <cell r="G48">
            <v>0</v>
          </cell>
          <cell r="H48">
            <v>0</v>
          </cell>
          <cell r="I48">
            <v>0</v>
          </cell>
          <cell r="J48">
            <v>0</v>
          </cell>
        </row>
        <row r="49">
          <cell r="K49">
            <v>0</v>
          </cell>
          <cell r="L49">
            <v>0</v>
          </cell>
          <cell r="O49">
            <v>0</v>
          </cell>
          <cell r="P49">
            <v>0</v>
          </cell>
          <cell r="Q49">
            <v>0</v>
          </cell>
          <cell r="R49">
            <v>0</v>
          </cell>
        </row>
        <row r="50">
          <cell r="C50">
            <v>44726</v>
          </cell>
          <cell r="D50">
            <v>12014</v>
          </cell>
          <cell r="E50">
            <v>0</v>
          </cell>
          <cell r="F50">
            <v>0</v>
          </cell>
          <cell r="G50">
            <v>4</v>
          </cell>
          <cell r="H50">
            <v>6546</v>
          </cell>
          <cell r="I50">
            <v>0</v>
          </cell>
          <cell r="J50">
            <v>6550</v>
          </cell>
        </row>
        <row r="51">
          <cell r="K51">
            <v>16.260000000000002</v>
          </cell>
          <cell r="L51">
            <v>5.03</v>
          </cell>
          <cell r="M51">
            <v>-16.8</v>
          </cell>
          <cell r="N51">
            <v>0</v>
          </cell>
          <cell r="O51">
            <v>-1.01</v>
          </cell>
          <cell r="P51">
            <v>14.35</v>
          </cell>
          <cell r="Q51">
            <v>27.72</v>
          </cell>
          <cell r="R51">
            <v>14.29</v>
          </cell>
        </row>
        <row r="52">
          <cell r="C52">
            <v>1364</v>
          </cell>
          <cell r="D52">
            <v>328428</v>
          </cell>
          <cell r="E52">
            <v>6</v>
          </cell>
          <cell r="F52">
            <v>3938</v>
          </cell>
          <cell r="G52">
            <v>0</v>
          </cell>
          <cell r="H52">
            <v>436444</v>
          </cell>
          <cell r="I52">
            <v>0</v>
          </cell>
          <cell r="J52">
            <v>436444</v>
          </cell>
        </row>
        <row r="53">
          <cell r="C53">
            <v>859</v>
          </cell>
        </row>
        <row r="54">
          <cell r="C54">
            <v>0</v>
          </cell>
          <cell r="D54">
            <v>0</v>
          </cell>
          <cell r="E54">
            <v>0</v>
          </cell>
          <cell r="F54">
            <v>0</v>
          </cell>
          <cell r="G54">
            <v>0</v>
          </cell>
          <cell r="H54">
            <v>0</v>
          </cell>
          <cell r="I54">
            <v>0</v>
          </cell>
          <cell r="J54">
            <v>0</v>
          </cell>
        </row>
        <row r="55">
          <cell r="C55">
            <v>0</v>
          </cell>
          <cell r="D55">
            <v>0</v>
          </cell>
          <cell r="E55">
            <v>0</v>
          </cell>
          <cell r="F55">
            <v>0</v>
          </cell>
          <cell r="G55">
            <v>0</v>
          </cell>
          <cell r="H55">
            <v>0</v>
          </cell>
          <cell r="I55">
            <v>0</v>
          </cell>
          <cell r="J55">
            <v>0</v>
          </cell>
        </row>
        <row r="56">
          <cell r="C56">
            <v>0</v>
          </cell>
          <cell r="D56">
            <v>0</v>
          </cell>
          <cell r="E56">
            <v>0</v>
          </cell>
          <cell r="F56">
            <v>0</v>
          </cell>
          <cell r="G56">
            <v>0</v>
          </cell>
          <cell r="H56">
            <v>0</v>
          </cell>
          <cell r="I56">
            <v>0</v>
          </cell>
          <cell r="J56">
            <v>0</v>
          </cell>
        </row>
        <row r="57">
          <cell r="C57">
            <v>0</v>
          </cell>
          <cell r="D57">
            <v>0</v>
          </cell>
          <cell r="E57">
            <v>0</v>
          </cell>
          <cell r="F57">
            <v>0</v>
          </cell>
          <cell r="G57">
            <v>0</v>
          </cell>
          <cell r="H57">
            <v>0</v>
          </cell>
          <cell r="I57">
            <v>0</v>
          </cell>
          <cell r="J57">
            <v>0</v>
          </cell>
        </row>
        <row r="58">
          <cell r="C58">
            <v>0</v>
          </cell>
          <cell r="D58">
            <v>0</v>
          </cell>
          <cell r="E58">
            <v>0</v>
          </cell>
          <cell r="F58">
            <v>0</v>
          </cell>
          <cell r="G58">
            <v>0</v>
          </cell>
          <cell r="H58">
            <v>0</v>
          </cell>
          <cell r="I58">
            <v>0</v>
          </cell>
          <cell r="J58">
            <v>0</v>
          </cell>
        </row>
        <row r="59">
          <cell r="C59">
            <v>44726</v>
          </cell>
          <cell r="D59">
            <v>12014</v>
          </cell>
          <cell r="E59">
            <v>0</v>
          </cell>
          <cell r="F59">
            <v>0</v>
          </cell>
          <cell r="G59">
            <v>4</v>
          </cell>
          <cell r="H59">
            <v>6546</v>
          </cell>
          <cell r="I59">
            <v>0</v>
          </cell>
          <cell r="J59">
            <v>6550</v>
          </cell>
        </row>
        <row r="60">
          <cell r="C60">
            <v>0</v>
          </cell>
          <cell r="D60">
            <v>0</v>
          </cell>
          <cell r="E60">
            <v>0</v>
          </cell>
          <cell r="F60">
            <v>0</v>
          </cell>
          <cell r="G60">
            <v>0</v>
          </cell>
          <cell r="H60">
            <v>0</v>
          </cell>
          <cell r="I60">
            <v>0</v>
          </cell>
          <cell r="J60">
            <v>0</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row>
        <row r="62">
          <cell r="C62">
            <v>0</v>
          </cell>
          <cell r="D62">
            <v>0</v>
          </cell>
          <cell r="E62">
            <v>0</v>
          </cell>
          <cell r="F62">
            <v>0</v>
          </cell>
          <cell r="G62">
            <v>0</v>
          </cell>
          <cell r="H62">
            <v>0</v>
          </cell>
          <cell r="I62">
            <v>0</v>
          </cell>
          <cell r="J62">
            <v>0</v>
          </cell>
        </row>
        <row r="63">
          <cell r="C63">
            <v>0</v>
          </cell>
          <cell r="D63">
            <v>0</v>
          </cell>
          <cell r="E63">
            <v>0</v>
          </cell>
          <cell r="F63">
            <v>0</v>
          </cell>
          <cell r="G63">
            <v>0</v>
          </cell>
          <cell r="H63">
            <v>0</v>
          </cell>
          <cell r="I63">
            <v>0</v>
          </cell>
          <cell r="J63">
            <v>0</v>
          </cell>
        </row>
        <row r="67">
          <cell r="C67">
            <v>0</v>
          </cell>
          <cell r="D67">
            <v>0</v>
          </cell>
          <cell r="E67">
            <v>0</v>
          </cell>
          <cell r="F67">
            <v>0</v>
          </cell>
          <cell r="G67">
            <v>0</v>
          </cell>
        </row>
        <row r="68">
          <cell r="C68">
            <v>78203</v>
          </cell>
          <cell r="D68">
            <v>519047</v>
          </cell>
          <cell r="E68">
            <v>4378</v>
          </cell>
          <cell r="F68">
            <v>601628</v>
          </cell>
          <cell r="G68">
            <v>18807</v>
          </cell>
        </row>
        <row r="69">
          <cell r="C69">
            <v>0</v>
          </cell>
          <cell r="D69">
            <v>0</v>
          </cell>
          <cell r="E69">
            <v>0</v>
          </cell>
          <cell r="F69">
            <v>0</v>
          </cell>
          <cell r="G69">
            <v>0</v>
          </cell>
        </row>
        <row r="70">
          <cell r="C70">
            <v>263</v>
          </cell>
          <cell r="D70">
            <v>543</v>
          </cell>
          <cell r="E70">
            <v>620</v>
          </cell>
          <cell r="F70">
            <v>1426</v>
          </cell>
          <cell r="G70">
            <v>139</v>
          </cell>
        </row>
        <row r="71">
          <cell r="C71">
            <v>244</v>
          </cell>
          <cell r="D71">
            <v>0</v>
          </cell>
          <cell r="E71">
            <v>0</v>
          </cell>
          <cell r="F71">
            <v>244</v>
          </cell>
          <cell r="G71">
            <v>0</v>
          </cell>
        </row>
        <row r="73">
          <cell r="C73">
            <v>0</v>
          </cell>
          <cell r="D73">
            <v>0</v>
          </cell>
          <cell r="E73">
            <v>0</v>
          </cell>
          <cell r="F73">
            <v>0</v>
          </cell>
          <cell r="G73">
            <v>0</v>
          </cell>
        </row>
        <row r="74">
          <cell r="C74">
            <v>8390</v>
          </cell>
          <cell r="D74">
            <v>419910</v>
          </cell>
          <cell r="E74">
            <v>39628</v>
          </cell>
          <cell r="F74">
            <v>467928</v>
          </cell>
          <cell r="G74">
            <v>7633</v>
          </cell>
        </row>
        <row r="75">
          <cell r="C75">
            <v>0</v>
          </cell>
          <cell r="D75">
            <v>0</v>
          </cell>
          <cell r="E75">
            <v>0</v>
          </cell>
          <cell r="F75">
            <v>0</v>
          </cell>
          <cell r="G75">
            <v>0</v>
          </cell>
        </row>
        <row r="77">
          <cell r="K77">
            <v>26.7</v>
          </cell>
          <cell r="L77">
            <v>1.59</v>
          </cell>
          <cell r="M77">
            <v>10.64</v>
          </cell>
          <cell r="N77">
            <v>3.61</v>
          </cell>
          <cell r="O77">
            <v>55.41</v>
          </cell>
        </row>
        <row r="78">
          <cell r="C78">
            <v>0</v>
          </cell>
          <cell r="D78">
            <v>0</v>
          </cell>
          <cell r="E78">
            <v>0</v>
          </cell>
          <cell r="F78">
            <v>0</v>
          </cell>
          <cell r="G78">
            <v>0</v>
          </cell>
        </row>
        <row r="79">
          <cell r="C79">
            <v>194</v>
          </cell>
          <cell r="D79">
            <v>3581077</v>
          </cell>
          <cell r="E79">
            <v>30221</v>
          </cell>
          <cell r="F79">
            <v>3611492</v>
          </cell>
          <cell r="G79">
            <v>102</v>
          </cell>
        </row>
        <row r="80">
          <cell r="C80">
            <v>18771</v>
          </cell>
          <cell r="D80">
            <v>993423</v>
          </cell>
          <cell r="E80">
            <v>19284</v>
          </cell>
          <cell r="F80">
            <v>1031478</v>
          </cell>
          <cell r="G80">
            <v>0</v>
          </cell>
        </row>
        <row r="81">
          <cell r="C81">
            <v>0</v>
          </cell>
          <cell r="D81">
            <v>0</v>
          </cell>
          <cell r="E81">
            <v>0</v>
          </cell>
          <cell r="F81">
            <v>0</v>
          </cell>
          <cell r="G81">
            <v>0</v>
          </cell>
        </row>
        <row r="82">
          <cell r="C82">
            <v>0</v>
          </cell>
          <cell r="D82">
            <v>0</v>
          </cell>
          <cell r="E82">
            <v>0</v>
          </cell>
          <cell r="F82">
            <v>0</v>
          </cell>
          <cell r="G82">
            <v>0</v>
          </cell>
        </row>
        <row r="84">
          <cell r="C84">
            <v>0</v>
          </cell>
          <cell r="D84">
            <v>0</v>
          </cell>
          <cell r="E84">
            <v>0</v>
          </cell>
          <cell r="F84">
            <v>0</v>
          </cell>
          <cell r="G84">
            <v>0</v>
          </cell>
        </row>
        <row r="85">
          <cell r="K85">
            <v>-66.180000000000007</v>
          </cell>
          <cell r="L85">
            <v>18.23</v>
          </cell>
          <cell r="M85">
            <v>13.03</v>
          </cell>
          <cell r="N85">
            <v>16.98</v>
          </cell>
          <cell r="O85">
            <v>-95.68</v>
          </cell>
        </row>
        <row r="86">
          <cell r="C86">
            <v>0</v>
          </cell>
          <cell r="D86">
            <v>1642</v>
          </cell>
          <cell r="E86">
            <v>0</v>
          </cell>
          <cell r="F86">
            <v>1642</v>
          </cell>
          <cell r="G86">
            <v>0</v>
          </cell>
          <cell r="K86">
            <v>0</v>
          </cell>
          <cell r="L86">
            <v>18.989999999999998</v>
          </cell>
          <cell r="M86">
            <v>0</v>
          </cell>
          <cell r="N86">
            <v>18.989999999999998</v>
          </cell>
          <cell r="O86">
            <v>0</v>
          </cell>
        </row>
        <row r="87">
          <cell r="C87">
            <v>0</v>
          </cell>
          <cell r="D87">
            <v>0</v>
          </cell>
          <cell r="E87">
            <v>21</v>
          </cell>
          <cell r="F87">
            <v>21</v>
          </cell>
          <cell r="G87">
            <v>0</v>
          </cell>
        </row>
        <row r="88">
          <cell r="C88">
            <v>0</v>
          </cell>
          <cell r="D88">
            <v>0</v>
          </cell>
          <cell r="E88">
            <v>0</v>
          </cell>
          <cell r="F88">
            <v>0</v>
          </cell>
          <cell r="G88">
            <v>0</v>
          </cell>
        </row>
        <row r="89">
          <cell r="C89">
            <v>0</v>
          </cell>
          <cell r="D89">
            <v>0</v>
          </cell>
          <cell r="E89">
            <v>0</v>
          </cell>
          <cell r="F89">
            <v>0</v>
          </cell>
          <cell r="G89">
            <v>0</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0</v>
          </cell>
          <cell r="D93">
            <v>0</v>
          </cell>
          <cell r="E93">
            <v>0</v>
          </cell>
          <cell r="F93">
            <v>0</v>
          </cell>
          <cell r="G93">
            <v>0</v>
          </cell>
        </row>
        <row r="94">
          <cell r="C94">
            <v>0</v>
          </cell>
          <cell r="D94">
            <v>0</v>
          </cell>
          <cell r="E94">
            <v>0</v>
          </cell>
          <cell r="F94">
            <v>0</v>
          </cell>
          <cell r="G94">
            <v>0</v>
          </cell>
        </row>
        <row r="95">
          <cell r="K95">
            <v>0</v>
          </cell>
          <cell r="L95">
            <v>0</v>
          </cell>
          <cell r="M95">
            <v>0</v>
          </cell>
          <cell r="N95">
            <v>0</v>
          </cell>
          <cell r="O95">
            <v>0</v>
          </cell>
        </row>
        <row r="96">
          <cell r="C96">
            <v>2642</v>
          </cell>
          <cell r="D96">
            <v>5734</v>
          </cell>
          <cell r="E96">
            <v>0</v>
          </cell>
          <cell r="F96">
            <v>8376</v>
          </cell>
          <cell r="G96">
            <v>3</v>
          </cell>
        </row>
        <row r="97">
          <cell r="K97">
            <v>-15.12</v>
          </cell>
          <cell r="L97">
            <v>14.99</v>
          </cell>
          <cell r="M97">
            <v>11.91</v>
          </cell>
          <cell r="N97">
            <v>14.17</v>
          </cell>
          <cell r="O97">
            <v>37.090000000000003</v>
          </cell>
        </row>
        <row r="98">
          <cell r="C98">
            <v>0</v>
          </cell>
          <cell r="D98">
            <v>0</v>
          </cell>
          <cell r="E98">
            <v>0</v>
          </cell>
          <cell r="F98">
            <v>0</v>
          </cell>
          <cell r="G98">
            <v>0</v>
          </cell>
        </row>
        <row r="99">
          <cell r="C99">
            <v>0</v>
          </cell>
          <cell r="D99">
            <v>0</v>
          </cell>
          <cell r="E99">
            <v>375</v>
          </cell>
          <cell r="F99">
            <v>375</v>
          </cell>
          <cell r="G99">
            <v>13</v>
          </cell>
        </row>
        <row r="100">
          <cell r="C100">
            <v>0</v>
          </cell>
          <cell r="D100">
            <v>0</v>
          </cell>
          <cell r="E100">
            <v>0</v>
          </cell>
          <cell r="F100">
            <v>0</v>
          </cell>
          <cell r="G100">
            <v>0</v>
          </cell>
        </row>
        <row r="101">
          <cell r="C101">
            <v>805</v>
          </cell>
          <cell r="D101">
            <v>5734</v>
          </cell>
          <cell r="E101">
            <v>0</v>
          </cell>
          <cell r="F101">
            <v>6539</v>
          </cell>
          <cell r="G101">
            <v>3</v>
          </cell>
        </row>
        <row r="102">
          <cell r="C102">
            <v>0</v>
          </cell>
          <cell r="D102">
            <v>0</v>
          </cell>
          <cell r="E102">
            <v>0</v>
          </cell>
          <cell r="F102">
            <v>0</v>
          </cell>
          <cell r="G102">
            <v>0</v>
          </cell>
        </row>
        <row r="103">
          <cell r="C103">
            <v>0</v>
          </cell>
          <cell r="D103">
            <v>0</v>
          </cell>
          <cell r="E103">
            <v>0</v>
          </cell>
          <cell r="F103">
            <v>0</v>
          </cell>
          <cell r="G103">
            <v>0</v>
          </cell>
          <cell r="K103">
            <v>0</v>
          </cell>
          <cell r="L103">
            <v>0</v>
          </cell>
          <cell r="M103">
            <v>0</v>
          </cell>
          <cell r="N103">
            <v>0</v>
          </cell>
          <cell r="O103">
            <v>0</v>
          </cell>
        </row>
        <row r="104">
          <cell r="C104">
            <v>1837</v>
          </cell>
          <cell r="D104">
            <v>0</v>
          </cell>
          <cell r="E104">
            <v>0</v>
          </cell>
          <cell r="F104">
            <v>1837</v>
          </cell>
          <cell r="G104">
            <v>0</v>
          </cell>
        </row>
        <row r="105">
          <cell r="C105">
            <v>0</v>
          </cell>
          <cell r="D105">
            <v>0</v>
          </cell>
          <cell r="E105">
            <v>0</v>
          </cell>
          <cell r="F105">
            <v>0</v>
          </cell>
          <cell r="G105">
            <v>0</v>
          </cell>
        </row>
        <row r="107">
          <cell r="C107">
            <v>86909</v>
          </cell>
          <cell r="D107">
            <v>885</v>
          </cell>
          <cell r="E107">
            <v>1187</v>
          </cell>
          <cell r="F107">
            <v>498012</v>
          </cell>
          <cell r="G107">
            <v>8422</v>
          </cell>
          <cell r="H107">
            <v>7883</v>
          </cell>
          <cell r="I107">
            <v>603298</v>
          </cell>
        </row>
        <row r="108">
          <cell r="C108">
            <v>0</v>
          </cell>
          <cell r="D108">
            <v>0</v>
          </cell>
          <cell r="E108">
            <v>0</v>
          </cell>
          <cell r="F108">
            <v>0</v>
          </cell>
          <cell r="G108">
            <v>0</v>
          </cell>
          <cell r="H108">
            <v>0</v>
          </cell>
          <cell r="I108">
            <v>0</v>
          </cell>
        </row>
        <row r="109">
          <cell r="C109">
            <v>46515</v>
          </cell>
          <cell r="D109">
            <v>107827</v>
          </cell>
          <cell r="E109">
            <v>429440</v>
          </cell>
          <cell r="F109">
            <v>434921</v>
          </cell>
          <cell r="G109">
            <v>3048498</v>
          </cell>
          <cell r="H109">
            <v>575769</v>
          </cell>
          <cell r="I109">
            <v>4642970</v>
          </cell>
        </row>
        <row r="110">
          <cell r="C110">
            <v>0</v>
          </cell>
          <cell r="D110">
            <v>0</v>
          </cell>
          <cell r="E110">
            <v>0</v>
          </cell>
          <cell r="F110">
            <v>0</v>
          </cell>
          <cell r="G110">
            <v>0</v>
          </cell>
          <cell r="H110">
            <v>0</v>
          </cell>
          <cell r="I110">
            <v>0</v>
          </cell>
        </row>
        <row r="111">
          <cell r="C111">
            <v>0</v>
          </cell>
          <cell r="D111">
            <v>0</v>
          </cell>
          <cell r="E111">
            <v>0</v>
          </cell>
          <cell r="F111">
            <v>0</v>
          </cell>
          <cell r="G111">
            <v>0</v>
          </cell>
          <cell r="H111">
            <v>21</v>
          </cell>
          <cell r="I111">
            <v>21</v>
          </cell>
        </row>
        <row r="112">
          <cell r="C112">
            <v>0</v>
          </cell>
          <cell r="D112">
            <v>0</v>
          </cell>
          <cell r="E112">
            <v>0</v>
          </cell>
          <cell r="F112">
            <v>0</v>
          </cell>
          <cell r="G112">
            <v>0</v>
          </cell>
          <cell r="H112">
            <v>0</v>
          </cell>
          <cell r="I112">
            <v>0</v>
          </cell>
        </row>
        <row r="114">
          <cell r="C114">
            <v>90485</v>
          </cell>
          <cell r="D114">
            <v>876</v>
          </cell>
          <cell r="E114">
            <v>177</v>
          </cell>
          <cell r="F114">
            <v>126</v>
          </cell>
          <cell r="G114">
            <v>2012</v>
          </cell>
          <cell r="H114">
            <v>3999</v>
          </cell>
          <cell r="I114">
            <v>97675</v>
          </cell>
        </row>
        <row r="115">
          <cell r="C115">
            <v>41726</v>
          </cell>
          <cell r="D115">
            <v>107505</v>
          </cell>
          <cell r="E115">
            <v>429440</v>
          </cell>
          <cell r="F115">
            <v>913626</v>
          </cell>
          <cell r="G115">
            <v>3026049</v>
          </cell>
          <cell r="H115">
            <v>575744</v>
          </cell>
          <cell r="I115">
            <v>5094090</v>
          </cell>
        </row>
        <row r="116">
          <cell r="C116">
            <v>1213</v>
          </cell>
          <cell r="D116">
            <v>331</v>
          </cell>
          <cell r="E116">
            <v>1010</v>
          </cell>
          <cell r="F116">
            <v>19181</v>
          </cell>
          <cell r="G116">
            <v>28859</v>
          </cell>
          <cell r="H116">
            <v>3930</v>
          </cell>
          <cell r="I116">
            <v>54524</v>
          </cell>
        </row>
        <row r="117">
          <cell r="C117">
            <v>2823</v>
          </cell>
          <cell r="D117">
            <v>0</v>
          </cell>
          <cell r="E117">
            <v>1354</v>
          </cell>
          <cell r="F117">
            <v>434962</v>
          </cell>
          <cell r="G117">
            <v>0</v>
          </cell>
          <cell r="H117">
            <v>28789</v>
          </cell>
          <cell r="I117">
            <v>467928</v>
          </cell>
        </row>
        <row r="118">
          <cell r="C118">
            <v>0</v>
          </cell>
          <cell r="D118">
            <v>0</v>
          </cell>
          <cell r="E118">
            <v>0</v>
          </cell>
          <cell r="F118">
            <v>0</v>
          </cell>
          <cell r="G118">
            <v>0</v>
          </cell>
          <cell r="H118">
            <v>0</v>
          </cell>
          <cell r="I118">
            <v>0</v>
          </cell>
        </row>
        <row r="119">
          <cell r="C119">
            <v>0</v>
          </cell>
          <cell r="D119">
            <v>0</v>
          </cell>
          <cell r="E119">
            <v>0</v>
          </cell>
          <cell r="F119">
            <v>0</v>
          </cell>
          <cell r="G119">
            <v>0</v>
          </cell>
          <cell r="H119">
            <v>0</v>
          </cell>
          <cell r="I119">
            <v>0</v>
          </cell>
        </row>
        <row r="120">
          <cell r="C120">
            <v>0</v>
          </cell>
          <cell r="D120">
            <v>0</v>
          </cell>
          <cell r="E120">
            <v>0</v>
          </cell>
          <cell r="F120">
            <v>1623</v>
          </cell>
          <cell r="G120">
            <v>0</v>
          </cell>
          <cell r="H120">
            <v>19</v>
          </cell>
          <cell r="I120">
            <v>1642</v>
          </cell>
        </row>
        <row r="121">
          <cell r="C121">
            <v>0</v>
          </cell>
          <cell r="D121">
            <v>0</v>
          </cell>
          <cell r="E121">
            <v>0</v>
          </cell>
          <cell r="F121">
            <v>0</v>
          </cell>
          <cell r="G121">
            <v>0</v>
          </cell>
          <cell r="H121">
            <v>0</v>
          </cell>
          <cell r="I121">
            <v>0</v>
          </cell>
        </row>
        <row r="124">
          <cell r="C124">
            <v>0</v>
          </cell>
          <cell r="D124">
            <v>0</v>
          </cell>
          <cell r="E124">
            <v>0</v>
          </cell>
          <cell r="F124">
            <v>0</v>
          </cell>
          <cell r="G124">
            <v>0</v>
          </cell>
          <cell r="H124">
            <v>0</v>
          </cell>
          <cell r="I124">
            <v>0</v>
          </cell>
        </row>
        <row r="125">
          <cell r="C125">
            <v>0</v>
          </cell>
          <cell r="D125">
            <v>85</v>
          </cell>
          <cell r="E125">
            <v>0</v>
          </cell>
          <cell r="F125">
            <v>0</v>
          </cell>
          <cell r="G125">
            <v>290</v>
          </cell>
          <cell r="H125">
            <v>0</v>
          </cell>
          <cell r="I125">
            <v>375</v>
          </cell>
        </row>
        <row r="126">
          <cell r="C126">
            <v>0</v>
          </cell>
          <cell r="D126">
            <v>0</v>
          </cell>
          <cell r="E126">
            <v>0</v>
          </cell>
          <cell r="F126">
            <v>0</v>
          </cell>
          <cell r="G126">
            <v>0</v>
          </cell>
          <cell r="H126">
            <v>0</v>
          </cell>
          <cell r="I126">
            <v>0</v>
          </cell>
        </row>
        <row r="127">
          <cell r="C127">
            <v>0</v>
          </cell>
          <cell r="D127">
            <v>0</v>
          </cell>
          <cell r="E127">
            <v>0</v>
          </cell>
          <cell r="F127">
            <v>0</v>
          </cell>
          <cell r="G127">
            <v>0</v>
          </cell>
          <cell r="H127">
            <v>0</v>
          </cell>
          <cell r="I127">
            <v>0</v>
          </cell>
        </row>
        <row r="129">
          <cell r="K129">
            <v>-24.57</v>
          </cell>
          <cell r="L129">
            <v>33.049999999999997</v>
          </cell>
          <cell r="M129">
            <v>134.68</v>
          </cell>
          <cell r="N129">
            <v>7.84</v>
          </cell>
          <cell r="O129">
            <v>24.32</v>
          </cell>
          <cell r="P129">
            <v>-26.12</v>
          </cell>
          <cell r="Q129">
            <v>14.22</v>
          </cell>
        </row>
        <row r="131">
          <cell r="K131">
            <v>39.229999999999997</v>
          </cell>
          <cell r="L131">
            <v>70.739999999999995</v>
          </cell>
        </row>
        <row r="132">
          <cell r="K132">
            <v>6.97</v>
          </cell>
          <cell r="L132">
            <v>0.19</v>
          </cell>
        </row>
        <row r="133">
          <cell r="K133">
            <v>5.59</v>
          </cell>
          <cell r="L133">
            <v>14.6</v>
          </cell>
        </row>
        <row r="134">
          <cell r="K134">
            <v>8.49</v>
          </cell>
          <cell r="L134">
            <v>6.29</v>
          </cell>
        </row>
        <row r="135">
          <cell r="K135">
            <v>0.56000000000000005</v>
          </cell>
          <cell r="L135">
            <v>0</v>
          </cell>
        </row>
        <row r="136">
          <cell r="K136">
            <v>39.159999999999997</v>
          </cell>
          <cell r="L136">
            <v>8.18</v>
          </cell>
        </row>
      </sheetData>
      <sheetData sheetId="5">
        <row r="1">
          <cell r="K1">
            <v>6.17</v>
          </cell>
        </row>
        <row r="2">
          <cell r="K2">
            <v>6.08</v>
          </cell>
        </row>
        <row r="3">
          <cell r="K3">
            <v>7.29</v>
          </cell>
        </row>
        <row r="4">
          <cell r="K4">
            <v>-57.27</v>
          </cell>
        </row>
        <row r="5">
          <cell r="K5">
            <v>-30.3</v>
          </cell>
        </row>
        <row r="6">
          <cell r="K6">
            <v>87.19</v>
          </cell>
        </row>
        <row r="7">
          <cell r="K7">
            <v>1.69</v>
          </cell>
        </row>
        <row r="8">
          <cell r="K8">
            <v>2.2799999999999998</v>
          </cell>
        </row>
        <row r="9">
          <cell r="K9">
            <v>7.17</v>
          </cell>
        </row>
        <row r="10">
          <cell r="K10">
            <v>-6.03</v>
          </cell>
        </row>
        <row r="11">
          <cell r="K11">
            <v>-21.86</v>
          </cell>
        </row>
        <row r="12">
          <cell r="K12">
            <v>38.44</v>
          </cell>
        </row>
        <row r="13">
          <cell r="K13">
            <v>15.43</v>
          </cell>
        </row>
        <row r="14">
          <cell r="K14">
            <v>7.33</v>
          </cell>
        </row>
        <row r="15">
          <cell r="K15">
            <v>13.41</v>
          </cell>
        </row>
        <row r="16">
          <cell r="K16">
            <v>-6.29</v>
          </cell>
        </row>
        <row r="17">
          <cell r="K17">
            <v>1.18</v>
          </cell>
        </row>
        <row r="18">
          <cell r="K18">
            <v>7.53</v>
          </cell>
        </row>
        <row r="19">
          <cell r="K19">
            <v>6.34</v>
          </cell>
        </row>
        <row r="31">
          <cell r="K31">
            <v>15.54</v>
          </cell>
          <cell r="L31">
            <v>-1.59</v>
          </cell>
          <cell r="M31">
            <v>-16.8</v>
          </cell>
          <cell r="N31">
            <v>0</v>
          </cell>
          <cell r="O31">
            <v>36.29</v>
          </cell>
          <cell r="P31">
            <v>-1.79</v>
          </cell>
          <cell r="Q31">
            <v>12.96</v>
          </cell>
          <cell r="R31">
            <v>-0.97</v>
          </cell>
        </row>
        <row r="39">
          <cell r="K39">
            <v>31.31</v>
          </cell>
          <cell r="L39">
            <v>16.91</v>
          </cell>
          <cell r="M39">
            <v>0</v>
          </cell>
          <cell r="N39">
            <v>0</v>
          </cell>
          <cell r="O39">
            <v>0</v>
          </cell>
          <cell r="P39">
            <v>18.07</v>
          </cell>
          <cell r="Q39">
            <v>27.82</v>
          </cell>
          <cell r="R39">
            <v>18.100000000000001</v>
          </cell>
        </row>
        <row r="40">
          <cell r="K40">
            <v>0</v>
          </cell>
          <cell r="L40">
            <v>0</v>
          </cell>
          <cell r="M40">
            <v>0</v>
          </cell>
          <cell r="N40">
            <v>0</v>
          </cell>
          <cell r="O40">
            <v>0</v>
          </cell>
          <cell r="P40">
            <v>18.989999999999998</v>
          </cell>
          <cell r="Q40">
            <v>0</v>
          </cell>
          <cell r="R40">
            <v>18.989999999999998</v>
          </cell>
        </row>
        <row r="49">
          <cell r="K49">
            <v>0</v>
          </cell>
          <cell r="L49">
            <v>0</v>
          </cell>
          <cell r="O49">
            <v>0</v>
          </cell>
          <cell r="P49">
            <v>0</v>
          </cell>
          <cell r="Q49">
            <v>0</v>
          </cell>
          <cell r="R49">
            <v>0</v>
          </cell>
        </row>
        <row r="51">
          <cell r="K51">
            <v>17.059999999999999</v>
          </cell>
          <cell r="L51">
            <v>5.13</v>
          </cell>
          <cell r="M51">
            <v>-16.8</v>
          </cell>
          <cell r="N51">
            <v>0</v>
          </cell>
          <cell r="O51">
            <v>36.28</v>
          </cell>
          <cell r="P51">
            <v>14.44</v>
          </cell>
          <cell r="Q51">
            <v>27.72</v>
          </cell>
          <cell r="R51">
            <v>14.55</v>
          </cell>
        </row>
        <row r="61">
          <cell r="K61">
            <v>0</v>
          </cell>
          <cell r="L61">
            <v>0</v>
          </cell>
          <cell r="M61">
            <v>0</v>
          </cell>
          <cell r="N61">
            <v>0</v>
          </cell>
          <cell r="O61">
            <v>0</v>
          </cell>
          <cell r="P61">
            <v>0</v>
          </cell>
          <cell r="Q61">
            <v>0</v>
          </cell>
          <cell r="R61">
            <v>0</v>
          </cell>
        </row>
        <row r="77">
          <cell r="K77">
            <v>26.7</v>
          </cell>
          <cell r="L77">
            <v>1.59</v>
          </cell>
          <cell r="M77">
            <v>10.64</v>
          </cell>
          <cell r="N77">
            <v>3.61</v>
          </cell>
          <cell r="O77">
            <v>55.41</v>
          </cell>
        </row>
        <row r="85">
          <cell r="K85">
            <v>-20.22</v>
          </cell>
          <cell r="L85">
            <v>18.37</v>
          </cell>
          <cell r="M85">
            <v>13.03</v>
          </cell>
          <cell r="N85">
            <v>18.07</v>
          </cell>
          <cell r="O85">
            <v>200</v>
          </cell>
        </row>
        <row r="86">
          <cell r="K86">
            <v>0</v>
          </cell>
          <cell r="L86">
            <v>18.989999999999998</v>
          </cell>
          <cell r="M86">
            <v>0</v>
          </cell>
          <cell r="N86">
            <v>18.989999999999998</v>
          </cell>
          <cell r="O86">
            <v>0</v>
          </cell>
        </row>
        <row r="95">
          <cell r="K95">
            <v>0</v>
          </cell>
          <cell r="L95">
            <v>0</v>
          </cell>
          <cell r="M95">
            <v>0</v>
          </cell>
          <cell r="N95">
            <v>0</v>
          </cell>
          <cell r="O95">
            <v>0</v>
          </cell>
        </row>
        <row r="97">
          <cell r="K97">
            <v>13.51</v>
          </cell>
          <cell r="L97">
            <v>15.1</v>
          </cell>
          <cell r="M97">
            <v>11.91</v>
          </cell>
          <cell r="N97">
            <v>15.01</v>
          </cell>
          <cell r="O97">
            <v>55.69</v>
          </cell>
        </row>
        <row r="103">
          <cell r="K103">
            <v>0</v>
          </cell>
          <cell r="L103">
            <v>0</v>
          </cell>
          <cell r="M103">
            <v>0</v>
          </cell>
          <cell r="N103">
            <v>0</v>
          </cell>
          <cell r="O103">
            <v>0</v>
          </cell>
        </row>
        <row r="129">
          <cell r="K129">
            <v>-7.69</v>
          </cell>
          <cell r="L129">
            <v>33.049999999999997</v>
          </cell>
          <cell r="M129">
            <v>134.68</v>
          </cell>
          <cell r="N129">
            <v>7.95</v>
          </cell>
          <cell r="O129">
            <v>24.39</v>
          </cell>
          <cell r="P129">
            <v>-26.02</v>
          </cell>
          <cell r="Q129">
            <v>15.06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15"/>
      <sheetName val="Tavola 16"/>
      <sheetName val="Tavola 17"/>
      <sheetName val="Tavola 18"/>
      <sheetName val="datitrim"/>
      <sheetName val="omogenei"/>
    </sheetNames>
    <sheetDataSet>
      <sheetData sheetId="0"/>
      <sheetData sheetId="1"/>
      <sheetData sheetId="2"/>
      <sheetData sheetId="3"/>
      <sheetData sheetId="4">
        <row r="1">
          <cell r="C1">
            <v>3397255</v>
          </cell>
          <cell r="I1">
            <v>2015</v>
          </cell>
          <cell r="J1">
            <v>0</v>
          </cell>
          <cell r="K1">
            <v>0.42</v>
          </cell>
          <cell r="L1">
            <v>9.1999999999999993</v>
          </cell>
        </row>
        <row r="2">
          <cell r="C2">
            <v>2340698</v>
          </cell>
          <cell r="K2">
            <v>4.3499999999999996</v>
          </cell>
          <cell r="L2">
            <v>6.34</v>
          </cell>
        </row>
        <row r="3">
          <cell r="C3">
            <v>2699793</v>
          </cell>
          <cell r="K3">
            <v>3.25</v>
          </cell>
          <cell r="L3">
            <v>7.31</v>
          </cell>
        </row>
        <row r="4">
          <cell r="C4">
            <v>4290</v>
          </cell>
          <cell r="K4">
            <v>-7.28</v>
          </cell>
          <cell r="L4">
            <v>0.01</v>
          </cell>
        </row>
        <row r="5">
          <cell r="C5">
            <v>29013</v>
          </cell>
          <cell r="K5">
            <v>-12.65</v>
          </cell>
          <cell r="L5">
            <v>0.08</v>
          </cell>
        </row>
        <row r="6">
          <cell r="C6">
            <v>324084</v>
          </cell>
          <cell r="K6">
            <v>11.91</v>
          </cell>
          <cell r="L6">
            <v>0.88</v>
          </cell>
        </row>
        <row r="7">
          <cell r="C7">
            <v>315908</v>
          </cell>
          <cell r="K7">
            <v>-0.93</v>
          </cell>
          <cell r="L7">
            <v>0.86</v>
          </cell>
        </row>
        <row r="8">
          <cell r="C8">
            <v>2649545</v>
          </cell>
          <cell r="K8">
            <v>0.09</v>
          </cell>
          <cell r="L8">
            <v>7.18</v>
          </cell>
        </row>
        <row r="9">
          <cell r="C9">
            <v>3101056</v>
          </cell>
          <cell r="K9">
            <v>-0.72</v>
          </cell>
          <cell r="L9">
            <v>8.4</v>
          </cell>
        </row>
        <row r="10">
          <cell r="C10">
            <v>14946260</v>
          </cell>
          <cell r="K10">
            <v>-6.52</v>
          </cell>
          <cell r="L10">
            <v>40.479999999999997</v>
          </cell>
        </row>
        <row r="11">
          <cell r="C11">
            <v>19003</v>
          </cell>
          <cell r="K11">
            <v>-25.59</v>
          </cell>
          <cell r="L11">
            <v>0.05</v>
          </cell>
        </row>
        <row r="12">
          <cell r="C12">
            <v>33685</v>
          </cell>
          <cell r="K12">
            <v>1.56</v>
          </cell>
          <cell r="L12">
            <v>0.09</v>
          </cell>
        </row>
        <row r="13">
          <cell r="C13">
            <v>4227036</v>
          </cell>
          <cell r="K13">
            <v>5.53</v>
          </cell>
          <cell r="L13">
            <v>11.45</v>
          </cell>
        </row>
        <row r="14">
          <cell r="C14">
            <v>498157</v>
          </cell>
          <cell r="K14">
            <v>4.07</v>
          </cell>
          <cell r="L14">
            <v>1.35</v>
          </cell>
        </row>
        <row r="15">
          <cell r="C15">
            <v>499292</v>
          </cell>
          <cell r="K15">
            <v>-1.03</v>
          </cell>
          <cell r="L15">
            <v>1.35</v>
          </cell>
        </row>
        <row r="16">
          <cell r="C16">
            <v>780835</v>
          </cell>
          <cell r="K16">
            <v>3.06</v>
          </cell>
          <cell r="L16">
            <v>2.11</v>
          </cell>
        </row>
        <row r="17">
          <cell r="C17">
            <v>396743</v>
          </cell>
          <cell r="K17">
            <v>5.39</v>
          </cell>
          <cell r="L17">
            <v>1.07</v>
          </cell>
        </row>
        <row r="18">
          <cell r="C18">
            <v>658123</v>
          </cell>
          <cell r="K18">
            <v>9.99</v>
          </cell>
          <cell r="L18">
            <v>1.78</v>
          </cell>
        </row>
        <row r="19">
          <cell r="K19">
            <v>-1.35</v>
          </cell>
          <cell r="L19">
            <v>100</v>
          </cell>
        </row>
        <row r="21">
          <cell r="C21">
            <v>2037064</v>
          </cell>
          <cell r="D21">
            <v>56270268</v>
          </cell>
          <cell r="E21">
            <v>250487</v>
          </cell>
          <cell r="F21">
            <v>186361</v>
          </cell>
          <cell r="G21">
            <v>507652</v>
          </cell>
          <cell r="H21">
            <v>49168730</v>
          </cell>
          <cell r="I21">
            <v>2003678</v>
          </cell>
          <cell r="J21">
            <v>51680060</v>
          </cell>
        </row>
        <row r="22">
          <cell r="C22">
            <v>3531</v>
          </cell>
          <cell r="D22">
            <v>153735</v>
          </cell>
          <cell r="E22">
            <v>0</v>
          </cell>
          <cell r="F22">
            <v>0</v>
          </cell>
          <cell r="G22">
            <v>9977</v>
          </cell>
          <cell r="H22">
            <v>83804</v>
          </cell>
          <cell r="I22">
            <v>7037</v>
          </cell>
          <cell r="J22">
            <v>100818</v>
          </cell>
        </row>
        <row r="23">
          <cell r="C23">
            <v>714882</v>
          </cell>
          <cell r="D23">
            <v>43378910</v>
          </cell>
          <cell r="E23">
            <v>1664</v>
          </cell>
          <cell r="F23">
            <v>26586</v>
          </cell>
          <cell r="G23">
            <v>128741</v>
          </cell>
          <cell r="H23">
            <v>184835</v>
          </cell>
          <cell r="I23">
            <v>706</v>
          </cell>
          <cell r="J23">
            <v>314282</v>
          </cell>
        </row>
        <row r="24">
          <cell r="C24">
            <v>5313</v>
          </cell>
          <cell r="D24">
            <v>346818</v>
          </cell>
          <cell r="E24">
            <v>7</v>
          </cell>
          <cell r="F24">
            <v>171</v>
          </cell>
          <cell r="G24">
            <v>1836</v>
          </cell>
          <cell r="H24">
            <v>7547</v>
          </cell>
          <cell r="I24">
            <v>0</v>
          </cell>
          <cell r="J24">
            <v>9383</v>
          </cell>
        </row>
        <row r="26">
          <cell r="C26">
            <v>9581</v>
          </cell>
          <cell r="D26">
            <v>434151</v>
          </cell>
          <cell r="E26">
            <v>6</v>
          </cell>
          <cell r="F26">
            <v>10</v>
          </cell>
          <cell r="G26">
            <v>1588</v>
          </cell>
          <cell r="H26">
            <v>332789</v>
          </cell>
          <cell r="I26">
            <v>63</v>
          </cell>
          <cell r="J26">
            <v>334440</v>
          </cell>
        </row>
        <row r="27">
          <cell r="C27">
            <v>691</v>
          </cell>
          <cell r="D27">
            <v>5731</v>
          </cell>
          <cell r="E27">
            <v>0</v>
          </cell>
          <cell r="F27">
            <v>0</v>
          </cell>
          <cell r="G27">
            <v>141</v>
          </cell>
          <cell r="H27">
            <v>5122</v>
          </cell>
          <cell r="I27">
            <v>0</v>
          </cell>
          <cell r="J27">
            <v>5263</v>
          </cell>
        </row>
        <row r="28">
          <cell r="C28">
            <v>1103836</v>
          </cell>
          <cell r="D28">
            <v>32234759</v>
          </cell>
          <cell r="E28">
            <v>10645</v>
          </cell>
          <cell r="F28">
            <v>324109</v>
          </cell>
          <cell r="G28">
            <v>18119</v>
          </cell>
          <cell r="H28">
            <v>980065</v>
          </cell>
          <cell r="I28">
            <v>0</v>
          </cell>
          <cell r="J28">
            <v>998184</v>
          </cell>
        </row>
        <row r="29">
          <cell r="C29">
            <v>36187</v>
          </cell>
          <cell r="D29">
            <v>232589</v>
          </cell>
          <cell r="E29">
            <v>56178</v>
          </cell>
          <cell r="F29">
            <v>2223</v>
          </cell>
          <cell r="G29">
            <v>21751</v>
          </cell>
          <cell r="H29">
            <v>203850</v>
          </cell>
          <cell r="I29">
            <v>0</v>
          </cell>
          <cell r="J29">
            <v>225601</v>
          </cell>
        </row>
        <row r="30">
          <cell r="I30">
            <v>0</v>
          </cell>
        </row>
        <row r="31">
          <cell r="K31">
            <v>-2.67</v>
          </cell>
          <cell r="L31">
            <v>-1.05</v>
          </cell>
          <cell r="M31">
            <v>-9.25</v>
          </cell>
          <cell r="N31">
            <v>-17.510000000000002</v>
          </cell>
          <cell r="O31">
            <v>-13.93</v>
          </cell>
          <cell r="P31">
            <v>-6.73</v>
          </cell>
          <cell r="Q31">
            <v>-3.59</v>
          </cell>
          <cell r="R31">
            <v>-6.72</v>
          </cell>
        </row>
        <row r="32">
          <cell r="C32">
            <v>0</v>
          </cell>
          <cell r="D32">
            <v>0</v>
          </cell>
          <cell r="E32">
            <v>0</v>
          </cell>
          <cell r="F32">
            <v>0</v>
          </cell>
          <cell r="G32">
            <v>0</v>
          </cell>
          <cell r="H32">
            <v>0</v>
          </cell>
          <cell r="I32">
            <v>0</v>
          </cell>
          <cell r="J32">
            <v>0</v>
          </cell>
        </row>
        <row r="33">
          <cell r="C33">
            <v>433383</v>
          </cell>
          <cell r="D33">
            <v>19491140</v>
          </cell>
          <cell r="E33">
            <v>55041</v>
          </cell>
          <cell r="F33">
            <v>38680</v>
          </cell>
          <cell r="G33">
            <v>18407</v>
          </cell>
          <cell r="H33">
            <v>18687956</v>
          </cell>
          <cell r="I33">
            <v>861711</v>
          </cell>
          <cell r="J33">
            <v>19568074</v>
          </cell>
        </row>
        <row r="34">
          <cell r="C34">
            <v>114683</v>
          </cell>
          <cell r="D34">
            <v>12370144</v>
          </cell>
          <cell r="E34">
            <v>3368</v>
          </cell>
          <cell r="F34">
            <v>29190</v>
          </cell>
          <cell r="G34">
            <v>0</v>
          </cell>
          <cell r="H34">
            <v>12717089</v>
          </cell>
          <cell r="I34">
            <v>153081</v>
          </cell>
          <cell r="J34">
            <v>12870170</v>
          </cell>
        </row>
        <row r="35">
          <cell r="C35">
            <v>0</v>
          </cell>
          <cell r="D35">
            <v>0</v>
          </cell>
          <cell r="E35">
            <v>0</v>
          </cell>
          <cell r="F35">
            <v>0</v>
          </cell>
          <cell r="G35">
            <v>0</v>
          </cell>
          <cell r="H35">
            <v>0</v>
          </cell>
          <cell r="I35">
            <v>0</v>
          </cell>
          <cell r="J35">
            <v>0</v>
          </cell>
        </row>
        <row r="36">
          <cell r="C36">
            <v>166</v>
          </cell>
          <cell r="D36">
            <v>5645</v>
          </cell>
          <cell r="E36">
            <v>0</v>
          </cell>
          <cell r="F36">
            <v>0</v>
          </cell>
          <cell r="G36">
            <v>0</v>
          </cell>
          <cell r="H36">
            <v>5686</v>
          </cell>
          <cell r="I36">
            <v>0</v>
          </cell>
          <cell r="J36">
            <v>5686</v>
          </cell>
        </row>
        <row r="38">
          <cell r="C38">
            <v>157</v>
          </cell>
          <cell r="D38">
            <v>1891</v>
          </cell>
          <cell r="E38">
            <v>1288</v>
          </cell>
          <cell r="F38">
            <v>41</v>
          </cell>
          <cell r="G38">
            <v>0</v>
          </cell>
          <cell r="H38">
            <v>2648</v>
          </cell>
          <cell r="I38">
            <v>0</v>
          </cell>
          <cell r="J38">
            <v>2648</v>
          </cell>
        </row>
        <row r="39">
          <cell r="K39">
            <v>42.03</v>
          </cell>
          <cell r="L39">
            <v>45.3</v>
          </cell>
          <cell r="M39">
            <v>41.86</v>
          </cell>
          <cell r="N39">
            <v>11.55</v>
          </cell>
          <cell r="O39">
            <v>35.4</v>
          </cell>
          <cell r="P39">
            <v>48.01</v>
          </cell>
          <cell r="Q39">
            <v>40.31</v>
          </cell>
          <cell r="R39">
            <v>47.75</v>
          </cell>
        </row>
        <row r="40">
          <cell r="C40">
            <v>13182</v>
          </cell>
          <cell r="D40">
            <v>636931</v>
          </cell>
          <cell r="E40">
            <v>134572</v>
          </cell>
          <cell r="F40">
            <v>2256214</v>
          </cell>
          <cell r="G40">
            <v>12243</v>
          </cell>
          <cell r="H40">
            <v>5221</v>
          </cell>
          <cell r="I40">
            <v>1672</v>
          </cell>
          <cell r="J40">
            <v>19136</v>
          </cell>
          <cell r="K40">
            <v>96.78</v>
          </cell>
          <cell r="L40">
            <v>110.66</v>
          </cell>
          <cell r="M40">
            <v>524.61</v>
          </cell>
          <cell r="N40">
            <v>417.04</v>
          </cell>
          <cell r="O40">
            <v>-2.56</v>
          </cell>
          <cell r="P40">
            <v>252.06</v>
          </cell>
          <cell r="Q40">
            <v>144.80000000000001</v>
          </cell>
          <cell r="R40">
            <v>29.9</v>
          </cell>
        </row>
        <row r="41">
          <cell r="C41">
            <v>15623</v>
          </cell>
          <cell r="D41">
            <v>1656122</v>
          </cell>
          <cell r="E41">
            <v>0</v>
          </cell>
          <cell r="F41">
            <v>0</v>
          </cell>
          <cell r="G41">
            <v>5</v>
          </cell>
          <cell r="H41">
            <v>1662437</v>
          </cell>
          <cell r="I41">
            <v>15000</v>
          </cell>
          <cell r="J41">
            <v>1677442</v>
          </cell>
        </row>
        <row r="42">
          <cell r="C42">
            <v>0</v>
          </cell>
          <cell r="D42">
            <v>0</v>
          </cell>
          <cell r="E42">
            <v>0</v>
          </cell>
          <cell r="F42">
            <v>0</v>
          </cell>
          <cell r="G42">
            <v>0</v>
          </cell>
          <cell r="H42">
            <v>0</v>
          </cell>
          <cell r="I42">
            <v>0</v>
          </cell>
          <cell r="J42">
            <v>0</v>
          </cell>
        </row>
        <row r="43">
          <cell r="C43">
            <v>0</v>
          </cell>
          <cell r="D43">
            <v>0</v>
          </cell>
          <cell r="E43">
            <v>0</v>
          </cell>
          <cell r="F43">
            <v>0</v>
          </cell>
          <cell r="G43">
            <v>0</v>
          </cell>
          <cell r="H43">
            <v>0</v>
          </cell>
          <cell r="I43">
            <v>0</v>
          </cell>
          <cell r="J43">
            <v>0</v>
          </cell>
        </row>
        <row r="44">
          <cell r="C44">
            <v>0</v>
          </cell>
          <cell r="D44">
            <v>0</v>
          </cell>
          <cell r="E44">
            <v>0</v>
          </cell>
          <cell r="F44">
            <v>0</v>
          </cell>
          <cell r="G44">
            <v>0</v>
          </cell>
          <cell r="H44">
            <v>0</v>
          </cell>
          <cell r="I44">
            <v>0</v>
          </cell>
          <cell r="J44">
            <v>0</v>
          </cell>
        </row>
        <row r="45">
          <cell r="C45">
            <v>0</v>
          </cell>
          <cell r="D45">
            <v>0</v>
          </cell>
          <cell r="E45">
            <v>0</v>
          </cell>
          <cell r="F45">
            <v>0</v>
          </cell>
          <cell r="G45">
            <v>0</v>
          </cell>
          <cell r="H45">
            <v>0</v>
          </cell>
          <cell r="I45">
            <v>0</v>
          </cell>
          <cell r="J45">
            <v>0</v>
          </cell>
        </row>
        <row r="46">
          <cell r="C46">
            <v>0</v>
          </cell>
          <cell r="D46">
            <v>0</v>
          </cell>
          <cell r="E46">
            <v>0</v>
          </cell>
          <cell r="F46">
            <v>0</v>
          </cell>
          <cell r="G46">
            <v>0</v>
          </cell>
          <cell r="H46">
            <v>0</v>
          </cell>
          <cell r="I46">
            <v>0</v>
          </cell>
          <cell r="J46">
            <v>0</v>
          </cell>
        </row>
        <row r="47">
          <cell r="C47">
            <v>20594</v>
          </cell>
          <cell r="D47">
            <v>363914</v>
          </cell>
          <cell r="E47">
            <v>0</v>
          </cell>
          <cell r="F47">
            <v>0</v>
          </cell>
          <cell r="G47">
            <v>248</v>
          </cell>
          <cell r="H47">
            <v>363476</v>
          </cell>
          <cell r="I47">
            <v>0</v>
          </cell>
          <cell r="J47">
            <v>363724</v>
          </cell>
        </row>
        <row r="48">
          <cell r="C48">
            <v>3705</v>
          </cell>
          <cell r="D48">
            <v>17430</v>
          </cell>
          <cell r="E48">
            <v>0</v>
          </cell>
          <cell r="F48">
            <v>0</v>
          </cell>
          <cell r="G48">
            <v>208</v>
          </cell>
          <cell r="H48">
            <v>17056</v>
          </cell>
          <cell r="I48">
            <v>0</v>
          </cell>
          <cell r="J48">
            <v>17264</v>
          </cell>
        </row>
        <row r="49">
          <cell r="K49">
            <v>-21.25</v>
          </cell>
          <cell r="L49">
            <v>-43.53</v>
          </cell>
          <cell r="O49">
            <v>-99.92</v>
          </cell>
          <cell r="P49">
            <v>-37.200000000000003</v>
          </cell>
          <cell r="Q49">
            <v>-39.869999999999997</v>
          </cell>
          <cell r="R49">
            <v>-42.55</v>
          </cell>
        </row>
        <row r="50">
          <cell r="C50">
            <v>154897</v>
          </cell>
          <cell r="D50">
            <v>4195841</v>
          </cell>
          <cell r="E50">
            <v>142</v>
          </cell>
          <cell r="F50">
            <v>7429</v>
          </cell>
          <cell r="G50">
            <v>8904</v>
          </cell>
          <cell r="H50">
            <v>10927</v>
          </cell>
          <cell r="I50">
            <v>2270</v>
          </cell>
          <cell r="J50">
            <v>22101</v>
          </cell>
        </row>
        <row r="51">
          <cell r="K51">
            <v>1.23</v>
          </cell>
          <cell r="L51">
            <v>4.42</v>
          </cell>
          <cell r="M51">
            <v>-1.84</v>
          </cell>
          <cell r="N51">
            <v>128.06</v>
          </cell>
          <cell r="O51">
            <v>-35.93</v>
          </cell>
          <cell r="P51">
            <v>6.19</v>
          </cell>
          <cell r="Q51">
            <v>7.35</v>
          </cell>
          <cell r="R51">
            <v>5.66</v>
          </cell>
        </row>
        <row r="52">
          <cell r="C52">
            <v>892639</v>
          </cell>
          <cell r="D52">
            <v>35020509</v>
          </cell>
          <cell r="E52">
            <v>11632</v>
          </cell>
          <cell r="F52">
            <v>40806</v>
          </cell>
          <cell r="G52">
            <v>55760</v>
          </cell>
          <cell r="H52">
            <v>808253</v>
          </cell>
          <cell r="I52">
            <v>0</v>
          </cell>
          <cell r="J52">
            <v>864013</v>
          </cell>
        </row>
        <row r="53">
          <cell r="C53">
            <v>8428</v>
          </cell>
        </row>
        <row r="54">
          <cell r="C54">
            <v>0</v>
          </cell>
          <cell r="D54">
            <v>0</v>
          </cell>
          <cell r="E54">
            <v>246093</v>
          </cell>
          <cell r="F54">
            <v>178080</v>
          </cell>
          <cell r="G54">
            <v>0</v>
          </cell>
          <cell r="H54">
            <v>0</v>
          </cell>
          <cell r="I54">
            <v>613280</v>
          </cell>
          <cell r="J54">
            <v>613280</v>
          </cell>
        </row>
        <row r="55">
          <cell r="C55">
            <v>0</v>
          </cell>
          <cell r="D55">
            <v>0</v>
          </cell>
          <cell r="E55">
            <v>636</v>
          </cell>
          <cell r="F55">
            <v>8025</v>
          </cell>
          <cell r="G55">
            <v>0</v>
          </cell>
          <cell r="H55">
            <v>173438</v>
          </cell>
          <cell r="I55">
            <v>0</v>
          </cell>
          <cell r="J55">
            <v>173438</v>
          </cell>
        </row>
        <row r="56">
          <cell r="C56">
            <v>0</v>
          </cell>
          <cell r="D56">
            <v>0</v>
          </cell>
          <cell r="E56">
            <v>53960</v>
          </cell>
          <cell r="F56">
            <v>36333</v>
          </cell>
          <cell r="G56">
            <v>510</v>
          </cell>
          <cell r="H56">
            <v>0</v>
          </cell>
          <cell r="I56">
            <v>92793</v>
          </cell>
          <cell r="J56">
            <v>93303</v>
          </cell>
        </row>
        <row r="57">
          <cell r="C57">
            <v>0</v>
          </cell>
          <cell r="D57">
            <v>0</v>
          </cell>
          <cell r="E57">
            <v>3368</v>
          </cell>
          <cell r="F57">
            <v>29190</v>
          </cell>
          <cell r="G57">
            <v>0</v>
          </cell>
          <cell r="H57">
            <v>0</v>
          </cell>
          <cell r="I57">
            <v>29202</v>
          </cell>
          <cell r="J57">
            <v>29202</v>
          </cell>
        </row>
        <row r="58">
          <cell r="C58">
            <v>0</v>
          </cell>
          <cell r="D58">
            <v>0</v>
          </cell>
          <cell r="E58">
            <v>292</v>
          </cell>
          <cell r="F58">
            <v>944</v>
          </cell>
          <cell r="G58">
            <v>0</v>
          </cell>
          <cell r="H58">
            <v>13749</v>
          </cell>
          <cell r="I58">
            <v>0</v>
          </cell>
          <cell r="J58">
            <v>13749</v>
          </cell>
        </row>
        <row r="59">
          <cell r="C59">
            <v>154016</v>
          </cell>
          <cell r="D59">
            <v>4190241</v>
          </cell>
          <cell r="E59">
            <v>142</v>
          </cell>
          <cell r="F59">
            <v>7429</v>
          </cell>
          <cell r="G59">
            <v>8896</v>
          </cell>
          <cell r="H59">
            <v>10927</v>
          </cell>
          <cell r="I59">
            <v>2250</v>
          </cell>
          <cell r="J59">
            <v>22073</v>
          </cell>
        </row>
        <row r="60">
          <cell r="C60">
            <v>880</v>
          </cell>
          <cell r="D60">
            <v>5518</v>
          </cell>
          <cell r="E60">
            <v>0</v>
          </cell>
          <cell r="F60">
            <v>0</v>
          </cell>
          <cell r="G60">
            <v>8</v>
          </cell>
          <cell r="H60">
            <v>0</v>
          </cell>
          <cell r="I60">
            <v>20</v>
          </cell>
          <cell r="J60">
            <v>28</v>
          </cell>
        </row>
        <row r="61">
          <cell r="C61">
            <v>60239</v>
          </cell>
          <cell r="D61">
            <v>151526</v>
          </cell>
          <cell r="E61">
            <v>50684</v>
          </cell>
          <cell r="F61">
            <v>47336</v>
          </cell>
          <cell r="G61">
            <v>4185</v>
          </cell>
          <cell r="H61">
            <v>239145</v>
          </cell>
          <cell r="I61">
            <v>22611</v>
          </cell>
          <cell r="J61">
            <v>265941</v>
          </cell>
          <cell r="K61">
            <v>6.25</v>
          </cell>
          <cell r="L61">
            <v>-72.45</v>
          </cell>
          <cell r="M61">
            <v>-68.2</v>
          </cell>
          <cell r="N61">
            <v>-61.66</v>
          </cell>
          <cell r="O61">
            <v>118.2</v>
          </cell>
          <cell r="P61">
            <v>-64.56</v>
          </cell>
          <cell r="Q61">
            <v>-0.82</v>
          </cell>
          <cell r="R61">
            <v>-61.98</v>
          </cell>
        </row>
        <row r="62">
          <cell r="C62">
            <v>0</v>
          </cell>
          <cell r="D62">
            <v>0</v>
          </cell>
          <cell r="E62">
            <v>0</v>
          </cell>
          <cell r="F62">
            <v>0</v>
          </cell>
          <cell r="G62">
            <v>0</v>
          </cell>
          <cell r="H62">
            <v>0</v>
          </cell>
          <cell r="I62">
            <v>0</v>
          </cell>
          <cell r="J62">
            <v>0</v>
          </cell>
        </row>
        <row r="63">
          <cell r="C63">
            <v>1</v>
          </cell>
          <cell r="D63">
            <v>82</v>
          </cell>
          <cell r="E63">
            <v>0</v>
          </cell>
          <cell r="F63">
            <v>0</v>
          </cell>
          <cell r="G63">
            <v>0</v>
          </cell>
          <cell r="H63">
            <v>0</v>
          </cell>
          <cell r="I63">
            <v>0</v>
          </cell>
          <cell r="J63">
            <v>0</v>
          </cell>
        </row>
        <row r="67">
          <cell r="C67">
            <v>31</v>
          </cell>
          <cell r="D67">
            <v>0</v>
          </cell>
          <cell r="E67">
            <v>0</v>
          </cell>
          <cell r="F67">
            <v>31</v>
          </cell>
          <cell r="G67">
            <v>0</v>
          </cell>
        </row>
        <row r="68">
          <cell r="C68">
            <v>4608549</v>
          </cell>
          <cell r="D68">
            <v>61635615</v>
          </cell>
          <cell r="E68">
            <v>8129368</v>
          </cell>
          <cell r="F68">
            <v>74373532</v>
          </cell>
          <cell r="G68">
            <v>3268873</v>
          </cell>
        </row>
        <row r="69">
          <cell r="C69">
            <v>45344</v>
          </cell>
          <cell r="D69">
            <v>111734</v>
          </cell>
          <cell r="E69">
            <v>30730</v>
          </cell>
          <cell r="F69">
            <v>187808</v>
          </cell>
          <cell r="G69">
            <v>16816</v>
          </cell>
        </row>
        <row r="70">
          <cell r="C70">
            <v>521238</v>
          </cell>
          <cell r="D70">
            <v>183183</v>
          </cell>
          <cell r="E70">
            <v>7865</v>
          </cell>
          <cell r="F70">
            <v>712286</v>
          </cell>
          <cell r="G70">
            <v>112068</v>
          </cell>
        </row>
        <row r="71">
          <cell r="C71">
            <v>7936</v>
          </cell>
          <cell r="D71">
            <v>9601</v>
          </cell>
          <cell r="E71">
            <v>27210</v>
          </cell>
          <cell r="F71">
            <v>44747</v>
          </cell>
          <cell r="G71">
            <v>898</v>
          </cell>
        </row>
        <row r="73">
          <cell r="C73">
            <v>14968</v>
          </cell>
          <cell r="D73">
            <v>23981</v>
          </cell>
          <cell r="E73">
            <v>7706</v>
          </cell>
          <cell r="F73">
            <v>46655</v>
          </cell>
          <cell r="G73">
            <v>4947</v>
          </cell>
        </row>
        <row r="74">
          <cell r="C74">
            <v>241448</v>
          </cell>
          <cell r="D74">
            <v>1274725</v>
          </cell>
          <cell r="E74">
            <v>120442</v>
          </cell>
          <cell r="F74">
            <v>1636615</v>
          </cell>
          <cell r="G74">
            <v>130138</v>
          </cell>
        </row>
        <row r="75">
          <cell r="C75">
            <v>757689</v>
          </cell>
          <cell r="D75">
            <v>1163451</v>
          </cell>
          <cell r="E75">
            <v>116681</v>
          </cell>
          <cell r="F75">
            <v>2037821</v>
          </cell>
          <cell r="G75">
            <v>439228</v>
          </cell>
        </row>
        <row r="77">
          <cell r="K77">
            <v>1.73</v>
          </cell>
          <cell r="L77">
            <v>-7.65</v>
          </cell>
          <cell r="M77">
            <v>7.19</v>
          </cell>
          <cell r="N77">
            <v>-5.58</v>
          </cell>
          <cell r="O77">
            <v>-1.58</v>
          </cell>
        </row>
        <row r="78">
          <cell r="C78">
            <v>0</v>
          </cell>
          <cell r="D78">
            <v>0</v>
          </cell>
          <cell r="E78">
            <v>0</v>
          </cell>
          <cell r="F78">
            <v>0</v>
          </cell>
          <cell r="G78">
            <v>0</v>
          </cell>
        </row>
        <row r="79">
          <cell r="C79">
            <v>27115</v>
          </cell>
          <cell r="D79">
            <v>19576174</v>
          </cell>
          <cell r="E79">
            <v>2851485</v>
          </cell>
          <cell r="F79">
            <v>22454774</v>
          </cell>
          <cell r="G79">
            <v>996709</v>
          </cell>
        </row>
        <row r="80">
          <cell r="C80">
            <v>18771</v>
          </cell>
          <cell r="D80">
            <v>13338705</v>
          </cell>
          <cell r="E80">
            <v>612546</v>
          </cell>
          <cell r="F80">
            <v>13970022</v>
          </cell>
          <cell r="G80">
            <v>195442</v>
          </cell>
        </row>
        <row r="81">
          <cell r="C81">
            <v>0</v>
          </cell>
          <cell r="D81">
            <v>0</v>
          </cell>
          <cell r="E81">
            <v>0</v>
          </cell>
          <cell r="F81">
            <v>0</v>
          </cell>
          <cell r="G81">
            <v>0</v>
          </cell>
        </row>
        <row r="82">
          <cell r="C82">
            <v>6</v>
          </cell>
          <cell r="D82">
            <v>7027</v>
          </cell>
          <cell r="E82">
            <v>41229</v>
          </cell>
          <cell r="F82">
            <v>48262</v>
          </cell>
          <cell r="G82">
            <v>0</v>
          </cell>
        </row>
        <row r="84">
          <cell r="C84">
            <v>0</v>
          </cell>
          <cell r="D84">
            <v>4866</v>
          </cell>
          <cell r="E84">
            <v>2719</v>
          </cell>
          <cell r="F84">
            <v>7585</v>
          </cell>
          <cell r="G84">
            <v>1810</v>
          </cell>
        </row>
        <row r="85">
          <cell r="K85">
            <v>-70.709999999999994</v>
          </cell>
          <cell r="L85">
            <v>44.77</v>
          </cell>
          <cell r="M85">
            <v>20.73</v>
          </cell>
          <cell r="N85">
            <v>41.36</v>
          </cell>
          <cell r="O85">
            <v>42.71</v>
          </cell>
        </row>
        <row r="86">
          <cell r="C86">
            <v>43698</v>
          </cell>
          <cell r="D86">
            <v>9320</v>
          </cell>
          <cell r="E86">
            <v>22312</v>
          </cell>
          <cell r="F86">
            <v>75330</v>
          </cell>
          <cell r="G86">
            <v>16108</v>
          </cell>
          <cell r="K86">
            <v>9.33</v>
          </cell>
          <cell r="L86">
            <v>35.82</v>
          </cell>
          <cell r="M86">
            <v>2.65</v>
          </cell>
          <cell r="N86">
            <v>9.86</v>
          </cell>
          <cell r="O86">
            <v>27.48</v>
          </cell>
        </row>
        <row r="87">
          <cell r="C87">
            <v>1567</v>
          </cell>
          <cell r="D87">
            <v>2207673</v>
          </cell>
          <cell r="E87">
            <v>295601</v>
          </cell>
          <cell r="F87">
            <v>2504841</v>
          </cell>
          <cell r="G87">
            <v>127409</v>
          </cell>
        </row>
        <row r="88">
          <cell r="C88">
            <v>0</v>
          </cell>
          <cell r="D88">
            <v>1148</v>
          </cell>
          <cell r="E88">
            <v>121</v>
          </cell>
          <cell r="F88">
            <v>1269</v>
          </cell>
          <cell r="G88">
            <v>2</v>
          </cell>
        </row>
        <row r="89">
          <cell r="C89">
            <v>0</v>
          </cell>
          <cell r="D89">
            <v>1148</v>
          </cell>
          <cell r="E89">
            <v>121</v>
          </cell>
          <cell r="F89">
            <v>1269</v>
          </cell>
          <cell r="G89">
            <v>2</v>
          </cell>
        </row>
        <row r="90">
          <cell r="C90">
            <v>0</v>
          </cell>
          <cell r="D90">
            <v>0</v>
          </cell>
          <cell r="E90">
            <v>0</v>
          </cell>
          <cell r="F90">
            <v>0</v>
          </cell>
          <cell r="G90">
            <v>0</v>
          </cell>
        </row>
        <row r="91">
          <cell r="C91">
            <v>0</v>
          </cell>
          <cell r="D91">
            <v>0</v>
          </cell>
          <cell r="E91">
            <v>0</v>
          </cell>
          <cell r="F91">
            <v>0</v>
          </cell>
          <cell r="G91">
            <v>0</v>
          </cell>
        </row>
        <row r="92">
          <cell r="C92">
            <v>0</v>
          </cell>
          <cell r="D92">
            <v>0</v>
          </cell>
          <cell r="E92">
            <v>0</v>
          </cell>
          <cell r="F92">
            <v>0</v>
          </cell>
          <cell r="G92">
            <v>0</v>
          </cell>
        </row>
        <row r="93">
          <cell r="C93">
            <v>59753</v>
          </cell>
          <cell r="D93">
            <v>906802</v>
          </cell>
          <cell r="E93">
            <v>36399</v>
          </cell>
          <cell r="F93">
            <v>1002954</v>
          </cell>
          <cell r="G93">
            <v>20929</v>
          </cell>
        </row>
        <row r="94">
          <cell r="C94">
            <v>776</v>
          </cell>
          <cell r="D94">
            <v>113741</v>
          </cell>
          <cell r="E94">
            <v>9113</v>
          </cell>
          <cell r="F94">
            <v>123630</v>
          </cell>
          <cell r="G94">
            <v>3291</v>
          </cell>
        </row>
        <row r="95">
          <cell r="K95">
            <v>17.8</v>
          </cell>
          <cell r="L95">
            <v>-25.47</v>
          </cell>
          <cell r="M95">
            <v>-15.24</v>
          </cell>
          <cell r="N95">
            <v>-24.11</v>
          </cell>
          <cell r="O95">
            <v>33.479999999999997</v>
          </cell>
        </row>
        <row r="96">
          <cell r="C96">
            <v>95176</v>
          </cell>
          <cell r="D96">
            <v>10540</v>
          </cell>
          <cell r="E96">
            <v>1408</v>
          </cell>
          <cell r="F96">
            <v>107124</v>
          </cell>
          <cell r="G96">
            <v>10660</v>
          </cell>
        </row>
        <row r="97">
          <cell r="K97">
            <v>7.0000000000000007E-2</v>
          </cell>
          <cell r="L97">
            <v>4.12</v>
          </cell>
          <cell r="M97">
            <v>9.65</v>
          </cell>
          <cell r="N97">
            <v>4.45</v>
          </cell>
          <cell r="O97">
            <v>6.56</v>
          </cell>
        </row>
        <row r="98">
          <cell r="C98">
            <v>10465</v>
          </cell>
          <cell r="D98">
            <v>0</v>
          </cell>
          <cell r="E98">
            <v>2913270</v>
          </cell>
          <cell r="F98">
            <v>2923735</v>
          </cell>
          <cell r="G98">
            <v>548384</v>
          </cell>
        </row>
        <row r="99">
          <cell r="C99">
            <v>8</v>
          </cell>
          <cell r="D99">
            <v>0</v>
          </cell>
          <cell r="E99">
            <v>584399</v>
          </cell>
          <cell r="F99">
            <v>584407</v>
          </cell>
          <cell r="G99">
            <v>86978</v>
          </cell>
        </row>
        <row r="100">
          <cell r="C100">
            <v>0</v>
          </cell>
          <cell r="D100">
            <v>0</v>
          </cell>
          <cell r="E100">
            <v>331752</v>
          </cell>
          <cell r="F100">
            <v>331752</v>
          </cell>
          <cell r="G100">
            <v>65474</v>
          </cell>
        </row>
        <row r="101">
          <cell r="C101">
            <v>93117</v>
          </cell>
          <cell r="D101">
            <v>10540</v>
          </cell>
          <cell r="E101">
            <v>1277</v>
          </cell>
          <cell r="F101">
            <v>104934</v>
          </cell>
          <cell r="G101">
            <v>10659</v>
          </cell>
        </row>
        <row r="102">
          <cell r="C102">
            <v>222</v>
          </cell>
          <cell r="D102">
            <v>0</v>
          </cell>
          <cell r="E102">
            <v>123</v>
          </cell>
          <cell r="F102">
            <v>345</v>
          </cell>
          <cell r="G102">
            <v>1</v>
          </cell>
        </row>
        <row r="103">
          <cell r="C103">
            <v>10611</v>
          </cell>
          <cell r="D103">
            <v>1193854</v>
          </cell>
          <cell r="E103">
            <v>447929</v>
          </cell>
          <cell r="F103">
            <v>1652394</v>
          </cell>
          <cell r="G103">
            <v>21768</v>
          </cell>
          <cell r="K103">
            <v>21.62</v>
          </cell>
          <cell r="L103">
            <v>23.37</v>
          </cell>
          <cell r="M103">
            <v>2.68</v>
          </cell>
          <cell r="N103">
            <v>16.97</v>
          </cell>
          <cell r="O103">
            <v>-20.87</v>
          </cell>
        </row>
        <row r="104">
          <cell r="C104">
            <v>1837</v>
          </cell>
          <cell r="D104">
            <v>0</v>
          </cell>
          <cell r="E104">
            <v>0</v>
          </cell>
          <cell r="F104">
            <v>1837</v>
          </cell>
          <cell r="G104">
            <v>0</v>
          </cell>
        </row>
        <row r="105">
          <cell r="C105">
            <v>0</v>
          </cell>
          <cell r="D105">
            <v>0</v>
          </cell>
          <cell r="E105">
            <v>8</v>
          </cell>
          <cell r="F105">
            <v>8</v>
          </cell>
          <cell r="G105">
            <v>0</v>
          </cell>
        </row>
        <row r="107">
          <cell r="C107">
            <v>11504772</v>
          </cell>
          <cell r="D107">
            <v>4378676</v>
          </cell>
          <cell r="E107">
            <v>273871</v>
          </cell>
          <cell r="F107">
            <v>52587506</v>
          </cell>
          <cell r="G107">
            <v>6302720</v>
          </cell>
          <cell r="H107">
            <v>83051</v>
          </cell>
          <cell r="I107">
            <v>75130596</v>
          </cell>
        </row>
        <row r="108">
          <cell r="C108">
            <v>0</v>
          </cell>
          <cell r="D108">
            <v>0</v>
          </cell>
          <cell r="E108">
            <v>0</v>
          </cell>
          <cell r="F108">
            <v>0</v>
          </cell>
          <cell r="G108">
            <v>0</v>
          </cell>
          <cell r="H108">
            <v>0</v>
          </cell>
          <cell r="I108">
            <v>0</v>
          </cell>
        </row>
        <row r="109">
          <cell r="C109">
            <v>1669123</v>
          </cell>
          <cell r="D109">
            <v>511486</v>
          </cell>
          <cell r="E109">
            <v>432739</v>
          </cell>
          <cell r="F109">
            <v>17957884</v>
          </cell>
          <cell r="G109">
            <v>15317285</v>
          </cell>
          <cell r="H109">
            <v>584541</v>
          </cell>
          <cell r="I109">
            <v>36473058</v>
          </cell>
        </row>
        <row r="110">
          <cell r="C110">
            <v>11996</v>
          </cell>
          <cell r="D110">
            <v>265</v>
          </cell>
          <cell r="E110">
            <v>1</v>
          </cell>
          <cell r="F110">
            <v>19928</v>
          </cell>
          <cell r="G110">
            <v>12</v>
          </cell>
          <cell r="H110">
            <v>75</v>
          </cell>
          <cell r="I110">
            <v>32277</v>
          </cell>
        </row>
        <row r="111">
          <cell r="C111">
            <v>477609</v>
          </cell>
          <cell r="D111">
            <v>455078</v>
          </cell>
          <cell r="E111">
            <v>21847</v>
          </cell>
          <cell r="F111">
            <v>1521862</v>
          </cell>
          <cell r="G111">
            <v>2207</v>
          </cell>
          <cell r="H111">
            <v>26238</v>
          </cell>
          <cell r="I111">
            <v>2504841</v>
          </cell>
        </row>
        <row r="112">
          <cell r="C112">
            <v>1246</v>
          </cell>
          <cell r="D112">
            <v>0</v>
          </cell>
          <cell r="E112">
            <v>0</v>
          </cell>
          <cell r="F112">
            <v>23</v>
          </cell>
          <cell r="G112">
            <v>0</v>
          </cell>
          <cell r="H112">
            <v>0</v>
          </cell>
          <cell r="I112">
            <v>1269</v>
          </cell>
        </row>
        <row r="114">
          <cell r="C114">
            <v>2069235</v>
          </cell>
          <cell r="D114">
            <v>2527897</v>
          </cell>
          <cell r="E114">
            <v>8691</v>
          </cell>
          <cell r="F114">
            <v>424263</v>
          </cell>
          <cell r="G114">
            <v>225289</v>
          </cell>
          <cell r="H114">
            <v>20353</v>
          </cell>
          <cell r="I114">
            <v>5275728</v>
          </cell>
        </row>
        <row r="115">
          <cell r="C115">
            <v>8269198</v>
          </cell>
          <cell r="D115">
            <v>2189278</v>
          </cell>
          <cell r="E115">
            <v>677527</v>
          </cell>
          <cell r="F115">
            <v>65666661</v>
          </cell>
          <cell r="G115">
            <v>20043313</v>
          </cell>
          <cell r="H115">
            <v>645510</v>
          </cell>
          <cell r="I115">
            <v>97491487</v>
          </cell>
        </row>
        <row r="116">
          <cell r="C116">
            <v>3537598</v>
          </cell>
          <cell r="D116">
            <v>657541</v>
          </cell>
          <cell r="E116">
            <v>42240</v>
          </cell>
          <cell r="F116">
            <v>6326667</v>
          </cell>
          <cell r="G116">
            <v>1457493</v>
          </cell>
          <cell r="H116">
            <v>31085</v>
          </cell>
          <cell r="I116">
            <v>12052624</v>
          </cell>
        </row>
        <row r="117">
          <cell r="C117">
            <v>487567</v>
          </cell>
          <cell r="D117">
            <v>1564573</v>
          </cell>
          <cell r="E117">
            <v>49659</v>
          </cell>
          <cell r="F117">
            <v>1285082</v>
          </cell>
          <cell r="G117">
            <v>7027</v>
          </cell>
          <cell r="H117">
            <v>327183</v>
          </cell>
          <cell r="I117">
            <v>3721091</v>
          </cell>
        </row>
        <row r="118">
          <cell r="C118">
            <v>0</v>
          </cell>
          <cell r="D118">
            <v>0</v>
          </cell>
          <cell r="E118">
            <v>0</v>
          </cell>
          <cell r="F118">
            <v>0</v>
          </cell>
          <cell r="G118">
            <v>0</v>
          </cell>
          <cell r="H118">
            <v>0</v>
          </cell>
          <cell r="I118">
            <v>0</v>
          </cell>
        </row>
        <row r="119">
          <cell r="C119">
            <v>0</v>
          </cell>
          <cell r="D119">
            <v>4896</v>
          </cell>
          <cell r="E119">
            <v>2689</v>
          </cell>
          <cell r="F119">
            <v>0</v>
          </cell>
          <cell r="G119">
            <v>0</v>
          </cell>
          <cell r="H119">
            <v>0</v>
          </cell>
          <cell r="I119">
            <v>7585</v>
          </cell>
        </row>
        <row r="120">
          <cell r="C120">
            <v>6076</v>
          </cell>
          <cell r="D120">
            <v>8353</v>
          </cell>
          <cell r="E120">
            <v>281</v>
          </cell>
          <cell r="F120">
            <v>2215</v>
          </cell>
          <cell r="G120">
            <v>0</v>
          </cell>
          <cell r="H120">
            <v>26128</v>
          </cell>
          <cell r="I120">
            <v>43053</v>
          </cell>
        </row>
        <row r="121">
          <cell r="C121">
            <v>310456</v>
          </cell>
          <cell r="D121">
            <v>514670</v>
          </cell>
          <cell r="E121">
            <v>13949</v>
          </cell>
          <cell r="F121">
            <v>18757</v>
          </cell>
          <cell r="G121">
            <v>9984</v>
          </cell>
          <cell r="H121">
            <v>135138</v>
          </cell>
          <cell r="I121">
            <v>1002954</v>
          </cell>
        </row>
        <row r="124">
          <cell r="C124">
            <v>1352101</v>
          </cell>
          <cell r="D124">
            <v>422951</v>
          </cell>
          <cell r="E124">
            <v>37587</v>
          </cell>
          <cell r="F124">
            <v>1012592</v>
          </cell>
          <cell r="G124">
            <v>94463</v>
          </cell>
          <cell r="H124">
            <v>4041</v>
          </cell>
          <cell r="I124">
            <v>2923735</v>
          </cell>
        </row>
        <row r="125">
          <cell r="C125">
            <v>147634</v>
          </cell>
          <cell r="D125">
            <v>48439</v>
          </cell>
          <cell r="E125">
            <v>3126</v>
          </cell>
          <cell r="F125">
            <v>64598</v>
          </cell>
          <cell r="G125">
            <v>651865</v>
          </cell>
          <cell r="H125">
            <v>497</v>
          </cell>
          <cell r="I125">
            <v>916159</v>
          </cell>
        </row>
        <row r="126">
          <cell r="C126">
            <v>212531</v>
          </cell>
          <cell r="D126">
            <v>29211</v>
          </cell>
          <cell r="E126">
            <v>0</v>
          </cell>
          <cell r="F126">
            <v>330411</v>
          </cell>
          <cell r="G126">
            <v>103871</v>
          </cell>
          <cell r="H126">
            <v>3043</v>
          </cell>
          <cell r="I126">
            <v>679067</v>
          </cell>
        </row>
        <row r="127">
          <cell r="C127">
            <v>110855</v>
          </cell>
          <cell r="D127">
            <v>649921</v>
          </cell>
          <cell r="E127">
            <v>37277</v>
          </cell>
          <cell r="F127">
            <v>143888</v>
          </cell>
          <cell r="G127">
            <v>4583</v>
          </cell>
          <cell r="H127">
            <v>26803</v>
          </cell>
          <cell r="I127">
            <v>973327</v>
          </cell>
        </row>
        <row r="129">
          <cell r="K129">
            <v>3.65</v>
          </cell>
          <cell r="L129">
            <v>-1.9</v>
          </cell>
          <cell r="M129">
            <v>29.84</v>
          </cell>
          <cell r="N129">
            <v>5.87</v>
          </cell>
          <cell r="O129">
            <v>3.55</v>
          </cell>
          <cell r="P129">
            <v>-16.97</v>
          </cell>
          <cell r="Q129">
            <v>4.46</v>
          </cell>
        </row>
        <row r="131">
          <cell r="K131">
            <v>73.52</v>
          </cell>
          <cell r="L131">
            <v>85.66</v>
          </cell>
        </row>
        <row r="132">
          <cell r="K132">
            <v>2.89</v>
          </cell>
          <cell r="L132">
            <v>0.34</v>
          </cell>
        </row>
        <row r="133">
          <cell r="K133">
            <v>5.79</v>
          </cell>
          <cell r="L133">
            <v>8.67</v>
          </cell>
        </row>
        <row r="134">
          <cell r="K134">
            <v>5.19</v>
          </cell>
          <cell r="L134">
            <v>2.56</v>
          </cell>
        </row>
        <row r="135">
          <cell r="K135">
            <v>0.28000000000000003</v>
          </cell>
          <cell r="L135">
            <v>0</v>
          </cell>
        </row>
        <row r="136">
          <cell r="K136">
            <v>12.33</v>
          </cell>
          <cell r="L136">
            <v>2.77</v>
          </cell>
        </row>
      </sheetData>
      <sheetData sheetId="5">
        <row r="1">
          <cell r="K1">
            <v>0.42</v>
          </cell>
        </row>
        <row r="2">
          <cell r="K2">
            <v>4.3499999999999996</v>
          </cell>
        </row>
        <row r="3">
          <cell r="K3">
            <v>3.25</v>
          </cell>
        </row>
        <row r="4">
          <cell r="K4">
            <v>-7.28</v>
          </cell>
        </row>
        <row r="5">
          <cell r="K5">
            <v>-12.65</v>
          </cell>
        </row>
        <row r="6">
          <cell r="K6">
            <v>11.91</v>
          </cell>
        </row>
        <row r="7">
          <cell r="K7">
            <v>-0.93</v>
          </cell>
        </row>
        <row r="8">
          <cell r="K8">
            <v>0.09</v>
          </cell>
        </row>
        <row r="9">
          <cell r="K9">
            <v>-0.72</v>
          </cell>
        </row>
        <row r="10">
          <cell r="K10">
            <v>-6.52</v>
          </cell>
        </row>
        <row r="11">
          <cell r="K11">
            <v>-25.59</v>
          </cell>
        </row>
        <row r="12">
          <cell r="K12">
            <v>1.56</v>
          </cell>
        </row>
        <row r="13">
          <cell r="K13">
            <v>5.53</v>
          </cell>
        </row>
        <row r="14">
          <cell r="K14">
            <v>4.07</v>
          </cell>
        </row>
        <row r="15">
          <cell r="K15">
            <v>-1.03</v>
          </cell>
        </row>
        <row r="16">
          <cell r="K16">
            <v>3.06</v>
          </cell>
        </row>
        <row r="17">
          <cell r="K17">
            <v>5.39</v>
          </cell>
        </row>
        <row r="18">
          <cell r="K18">
            <v>9.99</v>
          </cell>
        </row>
        <row r="19">
          <cell r="K19">
            <v>-1.35</v>
          </cell>
        </row>
        <row r="31">
          <cell r="K31">
            <v>-2.67</v>
          </cell>
          <cell r="L31">
            <v>-1.05</v>
          </cell>
          <cell r="M31">
            <v>-9.25</v>
          </cell>
          <cell r="N31">
            <v>-17.510000000000002</v>
          </cell>
          <cell r="O31">
            <v>-13.93</v>
          </cell>
          <cell r="P31">
            <v>-6.73</v>
          </cell>
          <cell r="Q31">
            <v>-3.59</v>
          </cell>
          <cell r="R31">
            <v>-6.72</v>
          </cell>
        </row>
        <row r="39">
          <cell r="K39">
            <v>42.91</v>
          </cell>
          <cell r="L39">
            <v>45.37</v>
          </cell>
          <cell r="M39">
            <v>41.86</v>
          </cell>
          <cell r="N39">
            <v>11.55</v>
          </cell>
          <cell r="O39">
            <v>183.1</v>
          </cell>
          <cell r="P39">
            <v>48.03</v>
          </cell>
          <cell r="Q39">
            <v>40.31</v>
          </cell>
          <cell r="R39">
            <v>47.82</v>
          </cell>
        </row>
        <row r="40">
          <cell r="K40">
            <v>96.78</v>
          </cell>
          <cell r="L40">
            <v>110.66</v>
          </cell>
          <cell r="M40">
            <v>524.61</v>
          </cell>
          <cell r="N40">
            <v>417.04</v>
          </cell>
          <cell r="O40">
            <v>-2.56</v>
          </cell>
          <cell r="P40">
            <v>252.06</v>
          </cell>
          <cell r="Q40">
            <v>144.80000000000001</v>
          </cell>
          <cell r="R40">
            <v>29.9</v>
          </cell>
        </row>
        <row r="49">
          <cell r="K49">
            <v>-21.25</v>
          </cell>
          <cell r="L49">
            <v>-43.53</v>
          </cell>
          <cell r="O49">
            <v>-99.92</v>
          </cell>
          <cell r="P49">
            <v>-37.200000000000003</v>
          </cell>
          <cell r="Q49">
            <v>-39.869999999999997</v>
          </cell>
          <cell r="R49">
            <v>-42.55</v>
          </cell>
        </row>
        <row r="51">
          <cell r="K51">
            <v>1.29</v>
          </cell>
          <cell r="L51">
            <v>4.43</v>
          </cell>
          <cell r="M51">
            <v>-1.84</v>
          </cell>
          <cell r="N51">
            <v>128.06</v>
          </cell>
          <cell r="O51">
            <v>-35.520000000000003</v>
          </cell>
          <cell r="P51">
            <v>6.19</v>
          </cell>
          <cell r="Q51">
            <v>7.35</v>
          </cell>
          <cell r="R51">
            <v>5.67</v>
          </cell>
        </row>
        <row r="61">
          <cell r="K61">
            <v>6.25</v>
          </cell>
          <cell r="L61">
            <v>-72.45</v>
          </cell>
          <cell r="M61">
            <v>-68.2</v>
          </cell>
          <cell r="N61">
            <v>-61.66</v>
          </cell>
          <cell r="O61">
            <v>118.2</v>
          </cell>
          <cell r="P61">
            <v>-64.56</v>
          </cell>
          <cell r="Q61">
            <v>-0.82</v>
          </cell>
          <cell r="R61">
            <v>-61.98</v>
          </cell>
        </row>
        <row r="77">
          <cell r="K77">
            <v>1.73</v>
          </cell>
          <cell r="L77">
            <v>-7.65</v>
          </cell>
          <cell r="M77">
            <v>7.19</v>
          </cell>
          <cell r="N77">
            <v>-5.58</v>
          </cell>
          <cell r="O77">
            <v>-1.58</v>
          </cell>
        </row>
        <row r="85">
          <cell r="K85">
            <v>-63.1</v>
          </cell>
          <cell r="L85">
            <v>44.8</v>
          </cell>
          <cell r="M85">
            <v>20.73</v>
          </cell>
          <cell r="N85">
            <v>41.56</v>
          </cell>
          <cell r="O85">
            <v>43.11</v>
          </cell>
        </row>
        <row r="86">
          <cell r="K86">
            <v>9.33</v>
          </cell>
          <cell r="L86">
            <v>35.82</v>
          </cell>
          <cell r="M86">
            <v>2.65</v>
          </cell>
          <cell r="N86">
            <v>9.86</v>
          </cell>
          <cell r="O86">
            <v>27.48</v>
          </cell>
        </row>
        <row r="95">
          <cell r="K95">
            <v>17.8</v>
          </cell>
          <cell r="L95">
            <v>-25.47</v>
          </cell>
          <cell r="M95">
            <v>-15.24</v>
          </cell>
          <cell r="N95">
            <v>-24.11</v>
          </cell>
          <cell r="O95">
            <v>33.479999999999997</v>
          </cell>
        </row>
        <row r="97">
          <cell r="K97">
            <v>0.57999999999999996</v>
          </cell>
          <cell r="L97">
            <v>4.13</v>
          </cell>
          <cell r="M97">
            <v>9.65</v>
          </cell>
          <cell r="N97">
            <v>4.49</v>
          </cell>
          <cell r="O97">
            <v>6.61</v>
          </cell>
        </row>
        <row r="103">
          <cell r="K103">
            <v>21.62</v>
          </cell>
          <cell r="L103">
            <v>23.37</v>
          </cell>
          <cell r="M103">
            <v>2.68</v>
          </cell>
          <cell r="N103">
            <v>16.97</v>
          </cell>
          <cell r="O103">
            <v>-20.87</v>
          </cell>
        </row>
        <row r="129">
          <cell r="K129">
            <v>3.89</v>
          </cell>
          <cell r="L129">
            <v>-1.9</v>
          </cell>
          <cell r="M129">
            <v>29.84</v>
          </cell>
          <cell r="N129">
            <v>5.87</v>
          </cell>
          <cell r="O129">
            <v>3.56</v>
          </cell>
          <cell r="P129">
            <v>-16.899999999999999</v>
          </cell>
          <cell r="Q129">
            <v>4.49</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6"/>
  <sheetViews>
    <sheetView showGridLines="0" zoomScaleNormal="100" zoomScaleSheetLayoutView="100" workbookViewId="0">
      <selection activeCell="L28" sqref="L28"/>
    </sheetView>
  </sheetViews>
  <sheetFormatPr defaultRowHeight="15" x14ac:dyDescent="0.25"/>
  <cols>
    <col min="1" max="2" width="5.28515625" customWidth="1"/>
    <col min="9" max="10" width="5.28515625" customWidth="1"/>
  </cols>
  <sheetData>
    <row r="6" spans="1:14" x14ac:dyDescent="0.25">
      <c r="B6" s="307"/>
      <c r="C6" s="308"/>
      <c r="D6" s="308"/>
      <c r="E6" s="308"/>
      <c r="F6" s="308"/>
      <c r="G6" s="308"/>
      <c r="H6" s="308"/>
      <c r="I6" s="309"/>
    </row>
    <row r="7" spans="1:14" ht="15.75" x14ac:dyDescent="0.25">
      <c r="B7" s="310"/>
      <c r="C7" s="311"/>
      <c r="D7" s="311"/>
      <c r="E7" s="311"/>
      <c r="F7" s="311"/>
      <c r="G7" s="311"/>
      <c r="H7" s="311"/>
      <c r="I7" s="312"/>
      <c r="N7" s="322"/>
    </row>
    <row r="8" spans="1:14" x14ac:dyDescent="0.25">
      <c r="B8" s="310"/>
      <c r="C8" s="311"/>
      <c r="D8" s="311"/>
      <c r="E8" s="311"/>
      <c r="F8" s="311"/>
      <c r="G8" s="311"/>
      <c r="H8" s="311"/>
      <c r="I8" s="312"/>
    </row>
    <row r="9" spans="1:14" x14ac:dyDescent="0.25">
      <c r="B9" s="310"/>
      <c r="C9" s="311"/>
      <c r="D9" s="311"/>
      <c r="E9" s="311"/>
      <c r="F9" s="311"/>
      <c r="G9" s="311"/>
      <c r="H9" s="311"/>
      <c r="I9" s="312"/>
    </row>
    <row r="10" spans="1:14" x14ac:dyDescent="0.25">
      <c r="B10" s="310"/>
      <c r="C10" s="311"/>
      <c r="D10" s="311"/>
      <c r="E10" s="311"/>
      <c r="F10" s="311"/>
      <c r="G10" s="311"/>
      <c r="H10" s="311"/>
      <c r="I10" s="312"/>
    </row>
    <row r="11" spans="1:14" ht="20.25" x14ac:dyDescent="0.25">
      <c r="B11" s="310"/>
      <c r="C11" s="311"/>
      <c r="D11" s="311"/>
      <c r="E11" s="311"/>
      <c r="F11" s="311"/>
      <c r="G11" s="311"/>
      <c r="H11" s="311"/>
      <c r="I11" s="312"/>
      <c r="J11" s="305"/>
      <c r="K11" s="305"/>
    </row>
    <row r="12" spans="1:14" ht="65.25" customHeight="1" x14ac:dyDescent="0.25">
      <c r="A12" s="299"/>
      <c r="B12" s="310"/>
      <c r="C12" s="505" t="s">
        <v>256</v>
      </c>
      <c r="D12" s="506"/>
      <c r="E12" s="506"/>
      <c r="F12" s="506"/>
      <c r="G12" s="506"/>
      <c r="H12" s="507"/>
      <c r="I12" s="312"/>
    </row>
    <row r="13" spans="1:14" ht="20.25" x14ac:dyDescent="0.25">
      <c r="B13" s="310"/>
      <c r="C13" s="311"/>
      <c r="D13" s="311"/>
      <c r="E13" s="311"/>
      <c r="F13" s="311"/>
      <c r="G13" s="311"/>
      <c r="H13" s="311"/>
      <c r="I13" s="312"/>
      <c r="J13" s="304"/>
      <c r="K13" s="304"/>
    </row>
    <row r="14" spans="1:14" ht="20.25" x14ac:dyDescent="0.25">
      <c r="A14" s="300"/>
      <c r="B14" s="310"/>
      <c r="C14" s="311"/>
      <c r="D14" s="311"/>
      <c r="E14" s="311"/>
      <c r="F14" s="311"/>
      <c r="G14" s="311"/>
      <c r="H14" s="311"/>
      <c r="I14" s="312"/>
    </row>
    <row r="15" spans="1:14" x14ac:dyDescent="0.25">
      <c r="B15" s="310"/>
      <c r="C15" s="311"/>
      <c r="D15" s="311"/>
      <c r="E15" s="311"/>
      <c r="F15" s="311"/>
      <c r="G15" s="311"/>
      <c r="H15" s="311"/>
      <c r="I15" s="312"/>
    </row>
    <row r="16" spans="1:14" ht="66.75" customHeight="1" x14ac:dyDescent="0.25">
      <c r="B16" s="310"/>
      <c r="C16" s="311"/>
      <c r="D16" s="311"/>
      <c r="E16" s="311"/>
      <c r="F16" s="311"/>
      <c r="G16" s="311"/>
      <c r="H16" s="311"/>
      <c r="I16" s="312"/>
      <c r="J16" s="303"/>
      <c r="K16" s="303"/>
    </row>
    <row r="17" spans="1:11" ht="20.25" x14ac:dyDescent="0.25">
      <c r="A17" s="301"/>
      <c r="B17" s="310"/>
      <c r="C17" s="503" t="s">
        <v>224</v>
      </c>
      <c r="D17" s="503"/>
      <c r="E17" s="503"/>
      <c r="F17" s="503"/>
      <c r="G17" s="503"/>
      <c r="H17" s="503"/>
      <c r="I17" s="312"/>
    </row>
    <row r="18" spans="1:11" ht="20.25" x14ac:dyDescent="0.25">
      <c r="B18" s="316"/>
      <c r="C18" s="311"/>
      <c r="D18" s="311"/>
      <c r="E18" s="311"/>
      <c r="F18" s="311"/>
      <c r="G18" s="311"/>
      <c r="H18" s="311"/>
      <c r="I18" s="317"/>
    </row>
    <row r="19" spans="1:11" ht="20.25" x14ac:dyDescent="0.25">
      <c r="B19" s="310"/>
      <c r="C19" s="502" t="s">
        <v>186</v>
      </c>
      <c r="D19" s="502"/>
      <c r="E19" s="502"/>
      <c r="F19" s="502"/>
      <c r="G19" s="502"/>
      <c r="H19" s="502"/>
      <c r="I19" s="312"/>
    </row>
    <row r="20" spans="1:11" ht="20.25" x14ac:dyDescent="0.25">
      <c r="B20" s="318"/>
      <c r="C20" s="311"/>
      <c r="D20" s="311"/>
      <c r="E20" s="311"/>
      <c r="F20" s="311"/>
      <c r="G20" s="311"/>
      <c r="H20" s="311"/>
      <c r="I20" s="319"/>
    </row>
    <row r="21" spans="1:11" x14ac:dyDescent="0.25">
      <c r="B21" s="310"/>
      <c r="C21" s="311"/>
      <c r="D21" s="311"/>
      <c r="E21" s="311"/>
      <c r="F21" s="311"/>
      <c r="G21" s="311"/>
      <c r="H21" s="311"/>
      <c r="I21" s="312"/>
    </row>
    <row r="22" spans="1:11" s="323" customFormat="1" ht="44.25" customHeight="1" x14ac:dyDescent="0.25">
      <c r="B22" s="324"/>
      <c r="C22" s="501" t="s">
        <v>251</v>
      </c>
      <c r="D22" s="501"/>
      <c r="E22" s="501"/>
      <c r="F22" s="501"/>
      <c r="G22" s="501"/>
      <c r="H22" s="501"/>
      <c r="I22" s="325"/>
    </row>
    <row r="23" spans="1:11" x14ac:dyDescent="0.25">
      <c r="B23" s="320"/>
      <c r="C23" s="311"/>
      <c r="D23" s="311"/>
      <c r="E23" s="311"/>
      <c r="F23" s="311"/>
      <c r="G23" s="311"/>
      <c r="H23" s="311"/>
      <c r="I23" s="321"/>
    </row>
    <row r="24" spans="1:11" x14ac:dyDescent="0.25">
      <c r="B24" s="310"/>
      <c r="C24" s="311"/>
      <c r="D24" s="311"/>
      <c r="E24" s="311"/>
      <c r="F24" s="311"/>
      <c r="G24" s="311"/>
      <c r="H24" s="311"/>
      <c r="I24" s="312"/>
    </row>
    <row r="25" spans="1:11" x14ac:dyDescent="0.25">
      <c r="B25" s="310"/>
      <c r="C25" s="311"/>
      <c r="D25" s="311"/>
      <c r="E25" s="311"/>
      <c r="F25" s="311"/>
      <c r="G25" s="311"/>
      <c r="H25" s="311"/>
      <c r="I25" s="312"/>
    </row>
    <row r="26" spans="1:11" ht="39.75" customHeight="1" x14ac:dyDescent="0.25">
      <c r="B26" s="310"/>
      <c r="C26" s="311"/>
      <c r="D26" s="311"/>
      <c r="E26" s="311"/>
      <c r="F26" s="311"/>
      <c r="G26" s="311"/>
      <c r="H26" s="311"/>
      <c r="I26" s="312"/>
    </row>
    <row r="27" spans="1:11" x14ac:dyDescent="0.25">
      <c r="B27" s="310"/>
      <c r="C27" s="311"/>
      <c r="D27" s="311"/>
      <c r="E27" s="311"/>
      <c r="F27" s="311"/>
      <c r="G27" s="311"/>
      <c r="H27" s="311"/>
      <c r="I27" s="312"/>
    </row>
    <row r="28" spans="1:11" x14ac:dyDescent="0.25">
      <c r="B28" s="310"/>
      <c r="C28" s="311"/>
      <c r="D28" s="311"/>
      <c r="E28" s="311"/>
      <c r="F28" s="311"/>
      <c r="G28" s="311"/>
      <c r="H28" s="311"/>
      <c r="I28" s="312"/>
    </row>
    <row r="29" spans="1:11" x14ac:dyDescent="0.25">
      <c r="B29" s="310"/>
      <c r="C29" s="311"/>
      <c r="D29" s="311"/>
      <c r="E29" s="311"/>
      <c r="F29" s="311"/>
      <c r="G29" s="311"/>
      <c r="H29" s="311"/>
      <c r="I29" s="312"/>
      <c r="J29" s="306"/>
      <c r="K29" s="306"/>
    </row>
    <row r="30" spans="1:11" x14ac:dyDescent="0.25">
      <c r="A30" s="302"/>
      <c r="B30" s="310"/>
      <c r="C30" s="311"/>
      <c r="D30" s="311"/>
      <c r="E30" s="311"/>
      <c r="F30" s="311"/>
      <c r="G30" s="311"/>
      <c r="H30" s="311"/>
      <c r="I30" s="312"/>
    </row>
    <row r="31" spans="1:11" x14ac:dyDescent="0.25">
      <c r="B31" s="310"/>
      <c r="C31" s="311"/>
      <c r="D31" s="311"/>
      <c r="E31" s="311"/>
      <c r="F31" s="311"/>
      <c r="G31" s="311"/>
      <c r="H31" s="311"/>
      <c r="I31" s="312"/>
    </row>
    <row r="32" spans="1:11" ht="25.5" customHeight="1" x14ac:dyDescent="0.25">
      <c r="B32" s="310"/>
      <c r="C32" s="504" t="s">
        <v>257</v>
      </c>
      <c r="D32" s="504"/>
      <c r="E32" s="504"/>
      <c r="F32" s="504"/>
      <c r="G32" s="504"/>
      <c r="H32" s="504"/>
      <c r="I32" s="312"/>
    </row>
    <row r="33" spans="2:9" x14ac:dyDescent="0.25">
      <c r="B33" s="310"/>
      <c r="C33" s="311"/>
      <c r="D33" s="311"/>
      <c r="E33" s="311"/>
      <c r="F33" s="311"/>
      <c r="G33" s="311"/>
      <c r="H33" s="311"/>
      <c r="I33" s="312"/>
    </row>
    <row r="34" spans="2:9" x14ac:dyDescent="0.25">
      <c r="B34" s="313"/>
      <c r="C34" s="314"/>
      <c r="D34" s="314"/>
      <c r="E34" s="314"/>
      <c r="F34" s="314"/>
      <c r="G34" s="314"/>
      <c r="H34" s="314"/>
      <c r="I34" s="315"/>
    </row>
    <row r="36" spans="2:9" x14ac:dyDescent="0.25">
      <c r="B36" s="302"/>
      <c r="I36" s="302"/>
    </row>
  </sheetData>
  <mergeCells count="5">
    <mergeCell ref="C22:H22"/>
    <mergeCell ref="C19:H19"/>
    <mergeCell ref="C17:H17"/>
    <mergeCell ref="C32:H32"/>
    <mergeCell ref="C12:H12"/>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showGridLines="0" tabSelected="1" view="pageBreakPreview" zoomScaleNormal="100" zoomScaleSheetLayoutView="100" workbookViewId="0">
      <selection activeCell="F22" sqref="F22"/>
    </sheetView>
  </sheetViews>
  <sheetFormatPr defaultRowHeight="12" x14ac:dyDescent="0.2"/>
  <cols>
    <col min="1" max="1" width="13.85546875" style="268" customWidth="1"/>
    <col min="2" max="2" width="16.7109375" style="268" customWidth="1"/>
    <col min="3" max="3" width="13.7109375" style="268" customWidth="1"/>
    <col min="4" max="5" width="12.42578125" style="268" customWidth="1"/>
    <col min="6" max="6" width="17.7109375" style="268" customWidth="1"/>
    <col min="7" max="8" width="12.42578125" style="268" customWidth="1"/>
    <col min="9" max="9" width="17.85546875" style="268" customWidth="1"/>
    <col min="10" max="11" width="12.42578125" style="268" customWidth="1"/>
    <col min="12" max="16384" width="9.140625" style="268"/>
  </cols>
  <sheetData>
    <row r="1" spans="1:11" s="269" customFormat="1" ht="20.25" customHeight="1" x14ac:dyDescent="0.25">
      <c r="J1" s="556" t="s">
        <v>239</v>
      </c>
      <c r="K1" s="556"/>
    </row>
    <row r="2" spans="1:11" s="269" customFormat="1" ht="45" customHeight="1" x14ac:dyDescent="0.25">
      <c r="A2" s="557" t="s">
        <v>248</v>
      </c>
      <c r="B2" s="558"/>
      <c r="C2" s="558"/>
      <c r="D2" s="558"/>
      <c r="E2" s="558"/>
      <c r="F2" s="558"/>
      <c r="G2" s="558"/>
      <c r="H2" s="558"/>
      <c r="I2" s="558"/>
      <c r="J2" s="558"/>
      <c r="K2" s="558"/>
    </row>
    <row r="3" spans="1:11" x14ac:dyDescent="0.2">
      <c r="A3" s="559"/>
      <c r="B3" s="559"/>
      <c r="C3" s="559"/>
      <c r="D3" s="559"/>
      <c r="E3" s="559"/>
      <c r="F3" s="559"/>
      <c r="G3" s="559"/>
      <c r="H3" s="559"/>
      <c r="I3" s="559"/>
      <c r="J3" s="559"/>
      <c r="K3" s="559"/>
    </row>
    <row r="4" spans="1:11" x14ac:dyDescent="0.2">
      <c r="A4" s="559"/>
      <c r="B4" s="559"/>
      <c r="C4" s="559"/>
      <c r="D4" s="559"/>
      <c r="E4" s="559"/>
      <c r="F4" s="559"/>
      <c r="G4" s="559"/>
      <c r="H4" s="559"/>
      <c r="I4" s="559"/>
      <c r="J4" s="559"/>
      <c r="K4" s="559"/>
    </row>
    <row r="5" spans="1:11" x14ac:dyDescent="0.2">
      <c r="J5" s="560" t="s">
        <v>140</v>
      </c>
      <c r="K5" s="560"/>
    </row>
    <row r="6" spans="1:11" ht="15" customHeight="1" x14ac:dyDescent="0.2">
      <c r="A6" s="573" t="s">
        <v>155</v>
      </c>
      <c r="B6" s="574"/>
      <c r="C6" s="554" t="s">
        <v>156</v>
      </c>
      <c r="D6" s="561" t="s">
        <v>141</v>
      </c>
      <c r="E6" s="563" t="s">
        <v>196</v>
      </c>
      <c r="F6" s="554" t="s">
        <v>197</v>
      </c>
      <c r="G6" s="561" t="s">
        <v>141</v>
      </c>
      <c r="H6" s="563" t="s">
        <v>196</v>
      </c>
      <c r="I6" s="554" t="s">
        <v>249</v>
      </c>
      <c r="J6" s="561" t="s">
        <v>141</v>
      </c>
      <c r="K6" s="563" t="s">
        <v>196</v>
      </c>
    </row>
    <row r="7" spans="1:11" ht="33.75" customHeight="1" x14ac:dyDescent="0.2">
      <c r="A7" s="575"/>
      <c r="B7" s="576"/>
      <c r="C7" s="555"/>
      <c r="D7" s="562"/>
      <c r="E7" s="564"/>
      <c r="F7" s="555"/>
      <c r="G7" s="562"/>
      <c r="H7" s="564"/>
      <c r="I7" s="555"/>
      <c r="J7" s="562"/>
      <c r="K7" s="564"/>
    </row>
    <row r="8" spans="1:11" ht="17.25" customHeight="1" x14ac:dyDescent="0.2">
      <c r="A8" s="571" t="s">
        <v>145</v>
      </c>
      <c r="B8" s="572"/>
      <c r="C8" s="460">
        <v>335788</v>
      </c>
      <c r="D8" s="461">
        <f>C8/$C$13</f>
        <v>0.73088274985416646</v>
      </c>
      <c r="E8" s="462">
        <v>-0.24100097421164579</v>
      </c>
      <c r="F8" s="463">
        <v>446147</v>
      </c>
      <c r="G8" s="464">
        <f t="shared" ref="G8:G13" si="0">F8/$F$13</f>
        <v>0.82658082445576653</v>
      </c>
      <c r="H8" s="465">
        <v>-0.16012906407835714</v>
      </c>
      <c r="I8" s="463">
        <v>977633</v>
      </c>
      <c r="J8" s="464">
        <f t="shared" ref="J8:J13" si="1">I8/$I$13</f>
        <v>0.24799097562485223</v>
      </c>
      <c r="K8" s="465">
        <v>9.3902838837163216E-2</v>
      </c>
    </row>
    <row r="9" spans="1:11" ht="17.25" customHeight="1" x14ac:dyDescent="0.2">
      <c r="A9" s="270" t="s">
        <v>146</v>
      </c>
      <c r="B9" s="271"/>
      <c r="C9" s="360">
        <v>123120</v>
      </c>
      <c r="D9" s="361">
        <f>C9/$C$13</f>
        <v>0.26798540794204967</v>
      </c>
      <c r="E9" s="362">
        <v>0</v>
      </c>
      <c r="F9" s="363">
        <v>93603</v>
      </c>
      <c r="G9" s="466">
        <f t="shared" si="0"/>
        <v>0.17341917554423344</v>
      </c>
      <c r="H9" s="467">
        <v>-0.33745523011367662</v>
      </c>
      <c r="I9" s="468">
        <v>2828606</v>
      </c>
      <c r="J9" s="466">
        <f t="shared" si="1"/>
        <v>0.71751747496075802</v>
      </c>
      <c r="K9" s="467">
        <v>-0.11308224431167913</v>
      </c>
    </row>
    <row r="10" spans="1:11" ht="17.25" customHeight="1" x14ac:dyDescent="0.2">
      <c r="A10" s="565" t="s">
        <v>147</v>
      </c>
      <c r="B10" s="566"/>
      <c r="C10" s="360">
        <v>520</v>
      </c>
      <c r="D10" s="361">
        <f>C10/$C$13</f>
        <v>1.1318422037838356E-3</v>
      </c>
      <c r="E10" s="362">
        <v>-0.25714285714285712</v>
      </c>
      <c r="F10" s="363">
        <v>0</v>
      </c>
      <c r="G10" s="466">
        <f t="shared" si="0"/>
        <v>0</v>
      </c>
      <c r="H10" s="364" t="s">
        <v>150</v>
      </c>
      <c r="I10" s="468">
        <v>135973</v>
      </c>
      <c r="J10" s="466">
        <f t="shared" si="1"/>
        <v>3.4491549414389686E-2</v>
      </c>
      <c r="K10" s="469">
        <v>-0.26150194708914243</v>
      </c>
    </row>
    <row r="11" spans="1:11" ht="17.25" customHeight="1" x14ac:dyDescent="0.2">
      <c r="A11" s="270" t="s">
        <v>148</v>
      </c>
      <c r="B11" s="271"/>
      <c r="C11" s="365">
        <v>0</v>
      </c>
      <c r="D11" s="361">
        <f>C11/$C$13</f>
        <v>0</v>
      </c>
      <c r="E11" s="364" t="s">
        <v>150</v>
      </c>
      <c r="F11" s="366">
        <v>0</v>
      </c>
      <c r="G11" s="466">
        <f t="shared" si="0"/>
        <v>0</v>
      </c>
      <c r="H11" s="364" t="s">
        <v>150</v>
      </c>
      <c r="I11" s="468">
        <v>0</v>
      </c>
      <c r="J11" s="466">
        <f t="shared" si="1"/>
        <v>0</v>
      </c>
      <c r="K11" s="364" t="s">
        <v>150</v>
      </c>
    </row>
    <row r="12" spans="1:11" ht="17.25" customHeight="1" x14ac:dyDescent="0.2">
      <c r="A12" s="565" t="s">
        <v>149</v>
      </c>
      <c r="B12" s="566"/>
      <c r="C12" s="367">
        <v>0</v>
      </c>
      <c r="D12" s="368">
        <f>C12/$C$13</f>
        <v>0</v>
      </c>
      <c r="E12" s="470" t="s">
        <v>150</v>
      </c>
      <c r="F12" s="369">
        <v>0</v>
      </c>
      <c r="G12" s="466">
        <f t="shared" si="0"/>
        <v>0</v>
      </c>
      <c r="H12" s="470" t="s">
        <v>150</v>
      </c>
      <c r="I12" s="471">
        <v>0</v>
      </c>
      <c r="J12" s="466">
        <f t="shared" si="1"/>
        <v>0</v>
      </c>
      <c r="K12" s="470" t="s">
        <v>150</v>
      </c>
    </row>
    <row r="13" spans="1:11" ht="17.25" customHeight="1" x14ac:dyDescent="0.2">
      <c r="A13" s="567" t="s">
        <v>151</v>
      </c>
      <c r="B13" s="568"/>
      <c r="C13" s="272">
        <v>459428</v>
      </c>
      <c r="D13" s="273">
        <f>SUM(D8:D12)</f>
        <v>1</v>
      </c>
      <c r="E13" s="274">
        <v>-0.18861803263343979</v>
      </c>
      <c r="F13" s="272">
        <v>539750</v>
      </c>
      <c r="G13" s="276">
        <f t="shared" si="0"/>
        <v>1</v>
      </c>
      <c r="H13" s="277">
        <v>-0.19738225422944977</v>
      </c>
      <c r="I13" s="272">
        <v>3942212</v>
      </c>
      <c r="J13" s="276">
        <f t="shared" si="1"/>
        <v>1</v>
      </c>
      <c r="K13" s="278">
        <v>-7.6134861120680464E-2</v>
      </c>
    </row>
    <row r="14" spans="1:11" x14ac:dyDescent="0.2">
      <c r="A14" s="268" t="s">
        <v>154</v>
      </c>
    </row>
    <row r="17" spans="1:11" x14ac:dyDescent="0.2">
      <c r="J17" s="569"/>
      <c r="K17" s="569"/>
    </row>
    <row r="18" spans="1:11" x14ac:dyDescent="0.2">
      <c r="B18" s="570" t="s">
        <v>240</v>
      </c>
      <c r="C18" s="570"/>
      <c r="D18" s="570"/>
      <c r="H18" s="279"/>
      <c r="I18" s="279"/>
      <c r="J18" s="279"/>
      <c r="K18" s="279"/>
    </row>
    <row r="19" spans="1:11" x14ac:dyDescent="0.2">
      <c r="F19" s="498"/>
      <c r="G19" s="498"/>
      <c r="H19" s="279"/>
      <c r="I19" s="279"/>
      <c r="J19" s="279"/>
      <c r="K19" s="279"/>
    </row>
    <row r="20" spans="1:11" s="280" customFormat="1" ht="69" customHeight="1" x14ac:dyDescent="0.2">
      <c r="B20" s="557" t="s">
        <v>230</v>
      </c>
      <c r="C20" s="557"/>
      <c r="D20" s="557"/>
      <c r="E20" s="281"/>
      <c r="F20" s="281"/>
      <c r="G20" s="281"/>
    </row>
    <row r="21" spans="1:11" ht="23.25" customHeight="1" x14ac:dyDescent="0.2">
      <c r="A21" s="559"/>
      <c r="B21" s="559"/>
      <c r="C21" s="559"/>
      <c r="D21" s="559"/>
      <c r="E21" s="559"/>
      <c r="F21" s="559"/>
      <c r="G21" s="559"/>
    </row>
    <row r="22" spans="1:11" s="269" customFormat="1" x14ac:dyDescent="0.25">
      <c r="C22" s="577" t="s">
        <v>140</v>
      </c>
      <c r="D22" s="577"/>
    </row>
    <row r="23" spans="1:11" x14ac:dyDescent="0.2">
      <c r="A23" s="282"/>
      <c r="B23" s="283"/>
      <c r="C23" s="578" t="s">
        <v>250</v>
      </c>
      <c r="D23" s="580" t="s">
        <v>196</v>
      </c>
    </row>
    <row r="24" spans="1:11" ht="29.25" customHeight="1" x14ac:dyDescent="0.2">
      <c r="A24" s="582"/>
      <c r="B24" s="583"/>
      <c r="C24" s="579"/>
      <c r="D24" s="581"/>
    </row>
    <row r="25" spans="1:11" ht="17.25" customHeight="1" x14ac:dyDescent="0.2">
      <c r="A25" s="284"/>
      <c r="B25" s="497" t="s">
        <v>151</v>
      </c>
      <c r="C25" s="275">
        <v>2571307</v>
      </c>
      <c r="D25" s="277">
        <v>-2.32429779517066E-2</v>
      </c>
    </row>
    <row r="27" spans="1:11" ht="15" x14ac:dyDescent="0.25">
      <c r="H27" s="477"/>
      <c r="I27" s="477"/>
    </row>
    <row r="28" spans="1:11" ht="15" x14ac:dyDescent="0.25">
      <c r="H28" s="477"/>
      <c r="I28" s="477"/>
    </row>
    <row r="29" spans="1:11" ht="15" x14ac:dyDescent="0.25">
      <c r="H29" s="477"/>
      <c r="I29" s="477"/>
    </row>
    <row r="30" spans="1:11" ht="15" x14ac:dyDescent="0.25">
      <c r="H30" s="477"/>
      <c r="I30" s="477"/>
    </row>
    <row r="31" spans="1:11" ht="15" x14ac:dyDescent="0.25">
      <c r="H31" s="477"/>
      <c r="I31" s="477"/>
    </row>
    <row r="32" spans="1:11" ht="15" x14ac:dyDescent="0.25">
      <c r="H32" s="477"/>
      <c r="I32" s="477"/>
    </row>
  </sheetData>
  <mergeCells count="27">
    <mergeCell ref="A21:G21"/>
    <mergeCell ref="C22:D22"/>
    <mergeCell ref="C23:C24"/>
    <mergeCell ref="D23:D24"/>
    <mergeCell ref="A24:B24"/>
    <mergeCell ref="B20:D20"/>
    <mergeCell ref="G6:G7"/>
    <mergeCell ref="H6:H7"/>
    <mergeCell ref="I6:I7"/>
    <mergeCell ref="J6:J7"/>
    <mergeCell ref="A10:B10"/>
    <mergeCell ref="A12:B12"/>
    <mergeCell ref="A13:B13"/>
    <mergeCell ref="J17:K17"/>
    <mergeCell ref="B18:D18"/>
    <mergeCell ref="K6:K7"/>
    <mergeCell ref="A8:B8"/>
    <mergeCell ref="A6:B7"/>
    <mergeCell ref="C6:C7"/>
    <mergeCell ref="D6:D7"/>
    <mergeCell ref="E6:E7"/>
    <mergeCell ref="F6:F7"/>
    <mergeCell ref="J1:K1"/>
    <mergeCell ref="A2:K2"/>
    <mergeCell ref="A3:K3"/>
    <mergeCell ref="A4:K4"/>
    <mergeCell ref="J5:K5"/>
  </mergeCells>
  <pageMargins left="0.39370078740157483" right="0" top="0.74803149606299213" bottom="0.74803149606299213" header="0.31496062992125984" footer="0.31496062992125984"/>
  <pageSetup paperSize="9" scale="93" orientation="landscape" verticalDpi="597" r:id="rId1"/>
  <headerFooter>
    <oddHeader>&amp;L&amp;"Arial,Normale"&amp;9IVASS - SERVIZIO STUDI E GESTIONE DATI
DIVISIONE STUDI E ANALISI STATISTICHE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18"/>
  <sheetViews>
    <sheetView showGridLines="0" workbookViewId="0">
      <selection activeCell="I49" sqref="I49"/>
    </sheetView>
  </sheetViews>
  <sheetFormatPr defaultRowHeight="15" x14ac:dyDescent="0.25"/>
  <sheetData>
    <row r="2" spans="1:9" ht="15.75" x14ac:dyDescent="0.25">
      <c r="A2" s="285" t="s">
        <v>241</v>
      </c>
    </row>
    <row r="4" spans="1:9" x14ac:dyDescent="0.25">
      <c r="A4" s="286" t="s">
        <v>155</v>
      </c>
    </row>
    <row r="6" spans="1:9" ht="46.5" customHeight="1" x14ac:dyDescent="0.25">
      <c r="A6" s="584" t="s">
        <v>231</v>
      </c>
      <c r="B6" s="584"/>
      <c r="C6" s="584"/>
      <c r="D6" s="584"/>
      <c r="E6" s="584"/>
      <c r="F6" s="584"/>
      <c r="G6" s="584"/>
      <c r="H6" s="584"/>
      <c r="I6" s="584"/>
    </row>
    <row r="8" spans="1:9" ht="48.75" customHeight="1" x14ac:dyDescent="0.25">
      <c r="A8" s="584" t="s">
        <v>157</v>
      </c>
      <c r="B8" s="584"/>
      <c r="C8" s="584"/>
      <c r="D8" s="584"/>
      <c r="E8" s="584"/>
      <c r="F8" s="584"/>
      <c r="G8" s="584"/>
      <c r="H8" s="584"/>
      <c r="I8" s="584"/>
    </row>
    <row r="9" spans="1:9" ht="9" customHeight="1" x14ac:dyDescent="0.25"/>
    <row r="10" spans="1:9" ht="61.5" customHeight="1" x14ac:dyDescent="0.25">
      <c r="A10" s="584" t="s">
        <v>158</v>
      </c>
      <c r="B10" s="584"/>
      <c r="C10" s="584"/>
      <c r="D10" s="584"/>
      <c r="E10" s="584"/>
      <c r="F10" s="584"/>
      <c r="G10" s="584"/>
      <c r="H10" s="584"/>
      <c r="I10" s="584"/>
    </row>
    <row r="11" spans="1:9" ht="9" customHeight="1" x14ac:dyDescent="0.25"/>
    <row r="12" spans="1:9" ht="48.75" customHeight="1" x14ac:dyDescent="0.25">
      <c r="A12" s="584" t="s">
        <v>159</v>
      </c>
      <c r="B12" s="584"/>
      <c r="C12" s="584"/>
      <c r="D12" s="584"/>
      <c r="E12" s="584"/>
      <c r="F12" s="584"/>
      <c r="G12" s="584"/>
      <c r="H12" s="584"/>
      <c r="I12" s="584"/>
    </row>
    <row r="13" spans="1:9" ht="9" customHeight="1" x14ac:dyDescent="0.25"/>
    <row r="14" spans="1:9" ht="61.5" customHeight="1" x14ac:dyDescent="0.25">
      <c r="A14" s="585" t="s">
        <v>160</v>
      </c>
      <c r="B14" s="585"/>
      <c r="C14" s="585"/>
      <c r="D14" s="585"/>
      <c r="E14" s="585"/>
      <c r="F14" s="585"/>
      <c r="G14" s="585"/>
      <c r="H14" s="585"/>
      <c r="I14" s="585"/>
    </row>
    <row r="15" spans="1:9" ht="9" customHeight="1" x14ac:dyDescent="0.25"/>
    <row r="16" spans="1:9" ht="66" customHeight="1" x14ac:dyDescent="0.25">
      <c r="A16" s="585" t="s">
        <v>232</v>
      </c>
      <c r="B16" s="585"/>
      <c r="C16" s="585"/>
      <c r="D16" s="585"/>
      <c r="E16" s="585"/>
      <c r="F16" s="585"/>
      <c r="G16" s="585"/>
      <c r="H16" s="585"/>
      <c r="I16" s="585"/>
    </row>
    <row r="17" spans="1:9" ht="15.75" customHeight="1" x14ac:dyDescent="0.25">
      <c r="A17" s="472"/>
      <c r="B17" s="472"/>
      <c r="C17" s="472"/>
      <c r="D17" s="472"/>
      <c r="E17" s="472"/>
      <c r="F17" s="472"/>
      <c r="G17" s="472"/>
      <c r="H17" s="472"/>
      <c r="I17" s="472"/>
    </row>
    <row r="18" spans="1:9" ht="50.1" customHeight="1" x14ac:dyDescent="0.25">
      <c r="A18" s="584" t="s">
        <v>161</v>
      </c>
      <c r="B18" s="584"/>
      <c r="C18" s="584"/>
      <c r="D18" s="584"/>
      <c r="E18" s="584"/>
      <c r="F18" s="584"/>
      <c r="G18" s="584"/>
      <c r="H18" s="584"/>
      <c r="I18" s="584"/>
    </row>
  </sheetData>
  <mergeCells count="7">
    <mergeCell ref="A18:I18"/>
    <mergeCell ref="A6:I6"/>
    <mergeCell ref="A8:I8"/>
    <mergeCell ref="A10:I10"/>
    <mergeCell ref="A12:I12"/>
    <mergeCell ref="A14:I14"/>
    <mergeCell ref="A16:I16"/>
  </mergeCells>
  <pageMargins left="0.7" right="0.7" top="0.75" bottom="0.75" header="0.3" footer="0.3"/>
  <pageSetup paperSize="9"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P84"/>
  <sheetViews>
    <sheetView showGridLines="0" view="pageBreakPreview" zoomScale="65" zoomScaleNormal="73" zoomScaleSheetLayoutView="65" workbookViewId="0"/>
  </sheetViews>
  <sheetFormatPr defaultRowHeight="12" x14ac:dyDescent="0.2"/>
  <cols>
    <col min="1" max="1" width="5.85546875" style="370" customWidth="1"/>
    <col min="2" max="2" width="0.5703125" style="371" customWidth="1"/>
    <col min="3" max="3" width="8.5703125" style="372" customWidth="1"/>
    <col min="4" max="4" width="0.5703125" style="371" customWidth="1"/>
    <col min="5" max="5" width="10.85546875" style="373" customWidth="1"/>
    <col min="6" max="6" width="11.85546875" style="373" customWidth="1"/>
    <col min="7" max="7" width="10.7109375" style="374" customWidth="1"/>
    <col min="8" max="8" width="0.5703125" style="373" customWidth="1"/>
    <col min="9" max="9" width="10.7109375" style="374" customWidth="1"/>
    <col min="10" max="10" width="0.5703125" style="371" customWidth="1"/>
    <col min="11" max="11" width="10.85546875" style="375" customWidth="1"/>
    <col min="12" max="12" width="11.85546875" style="370" customWidth="1"/>
    <col min="13" max="13" width="0.5703125" style="371" customWidth="1"/>
    <col min="14" max="14" width="10.85546875" style="373" customWidth="1"/>
    <col min="15" max="15" width="11.85546875" style="373" customWidth="1"/>
    <col min="16" max="16" width="10.7109375" style="374" customWidth="1"/>
    <col min="17" max="17" width="0.5703125" style="373" customWidth="1"/>
    <col min="18" max="18" width="10.7109375" style="374" customWidth="1"/>
    <col min="19" max="19" width="0.5703125" style="376" customWidth="1"/>
    <col min="20" max="20" width="10.85546875" style="375" customWidth="1"/>
    <col min="21" max="21" width="11.85546875" style="370" customWidth="1"/>
    <col min="22" max="22" width="0.5703125" style="371" customWidth="1"/>
    <col min="23" max="23" width="10.85546875" style="370" customWidth="1"/>
    <col min="24" max="24" width="11.85546875" style="370" customWidth="1"/>
    <col min="25" max="25" width="10.7109375" style="374" customWidth="1"/>
    <col min="26" max="26" width="0.5703125" style="373" customWidth="1"/>
    <col min="27" max="27" width="10.7109375" style="374" customWidth="1"/>
    <col min="28" max="28" width="0.5703125" style="371" customWidth="1"/>
    <col min="29" max="29" width="10.85546875" style="370" customWidth="1"/>
    <col min="30" max="30" width="11.85546875" style="370" customWidth="1"/>
    <col min="31" max="39" width="9.140625" style="377"/>
    <col min="40" max="42" width="9.140625" style="378"/>
    <col min="43" max="256" width="9.140625" style="379"/>
    <col min="257" max="257" width="5.85546875" style="379" customWidth="1"/>
    <col min="258" max="258" width="0.5703125" style="379" customWidth="1"/>
    <col min="259" max="259" width="8.5703125" style="379" customWidth="1"/>
    <col min="260" max="260" width="0.5703125" style="379" customWidth="1"/>
    <col min="261" max="261" width="10.85546875" style="379" customWidth="1"/>
    <col min="262" max="262" width="11.85546875" style="379" customWidth="1"/>
    <col min="263" max="263" width="10.7109375" style="379" customWidth="1"/>
    <col min="264" max="264" width="0.5703125" style="379" customWidth="1"/>
    <col min="265" max="265" width="10.7109375" style="379" customWidth="1"/>
    <col min="266" max="266" width="0.5703125" style="379" customWidth="1"/>
    <col min="267" max="267" width="10.85546875" style="379" customWidth="1"/>
    <col min="268" max="268" width="11.85546875" style="379" customWidth="1"/>
    <col min="269" max="269" width="0.5703125" style="379" customWidth="1"/>
    <col min="270" max="270" width="10.85546875" style="379" customWidth="1"/>
    <col min="271" max="271" width="11.85546875" style="379" customWidth="1"/>
    <col min="272" max="272" width="10.7109375" style="379" customWidth="1"/>
    <col min="273" max="273" width="0.5703125" style="379" customWidth="1"/>
    <col min="274" max="274" width="10.7109375" style="379" customWidth="1"/>
    <col min="275" max="275" width="0.5703125" style="379" customWidth="1"/>
    <col min="276" max="276" width="10.85546875" style="379" customWidth="1"/>
    <col min="277" max="277" width="11.85546875" style="379" customWidth="1"/>
    <col min="278" max="278" width="0.5703125" style="379" customWidth="1"/>
    <col min="279" max="279" width="10.85546875" style="379" customWidth="1"/>
    <col min="280" max="280" width="11.85546875" style="379" customWidth="1"/>
    <col min="281" max="281" width="10.7109375" style="379" customWidth="1"/>
    <col min="282" max="282" width="0.5703125" style="379" customWidth="1"/>
    <col min="283" max="283" width="10.7109375" style="379" customWidth="1"/>
    <col min="284" max="284" width="0.5703125" style="379" customWidth="1"/>
    <col min="285" max="285" width="10.85546875" style="379" customWidth="1"/>
    <col min="286" max="286" width="11.85546875" style="379" customWidth="1"/>
    <col min="287" max="512" width="9.140625" style="379"/>
    <col min="513" max="513" width="5.85546875" style="379" customWidth="1"/>
    <col min="514" max="514" width="0.5703125" style="379" customWidth="1"/>
    <col min="515" max="515" width="8.5703125" style="379" customWidth="1"/>
    <col min="516" max="516" width="0.5703125" style="379" customWidth="1"/>
    <col min="517" max="517" width="10.85546875" style="379" customWidth="1"/>
    <col min="518" max="518" width="11.85546875" style="379" customWidth="1"/>
    <col min="519" max="519" width="10.7109375" style="379" customWidth="1"/>
    <col min="520" max="520" width="0.5703125" style="379" customWidth="1"/>
    <col min="521" max="521" width="10.7109375" style="379" customWidth="1"/>
    <col min="522" max="522" width="0.5703125" style="379" customWidth="1"/>
    <col min="523" max="523" width="10.85546875" style="379" customWidth="1"/>
    <col min="524" max="524" width="11.85546875" style="379" customWidth="1"/>
    <col min="525" max="525" width="0.5703125" style="379" customWidth="1"/>
    <col min="526" max="526" width="10.85546875" style="379" customWidth="1"/>
    <col min="527" max="527" width="11.85546875" style="379" customWidth="1"/>
    <col min="528" max="528" width="10.7109375" style="379" customWidth="1"/>
    <col min="529" max="529" width="0.5703125" style="379" customWidth="1"/>
    <col min="530" max="530" width="10.7109375" style="379" customWidth="1"/>
    <col min="531" max="531" width="0.5703125" style="379" customWidth="1"/>
    <col min="532" max="532" width="10.85546875" style="379" customWidth="1"/>
    <col min="533" max="533" width="11.85546875" style="379" customWidth="1"/>
    <col min="534" max="534" width="0.5703125" style="379" customWidth="1"/>
    <col min="535" max="535" width="10.85546875" style="379" customWidth="1"/>
    <col min="536" max="536" width="11.85546875" style="379" customWidth="1"/>
    <col min="537" max="537" width="10.7109375" style="379" customWidth="1"/>
    <col min="538" max="538" width="0.5703125" style="379" customWidth="1"/>
    <col min="539" max="539" width="10.7109375" style="379" customWidth="1"/>
    <col min="540" max="540" width="0.5703125" style="379" customWidth="1"/>
    <col min="541" max="541" width="10.85546875" style="379" customWidth="1"/>
    <col min="542" max="542" width="11.85546875" style="379" customWidth="1"/>
    <col min="543" max="768" width="9.140625" style="379"/>
    <col min="769" max="769" width="5.85546875" style="379" customWidth="1"/>
    <col min="770" max="770" width="0.5703125" style="379" customWidth="1"/>
    <col min="771" max="771" width="8.5703125" style="379" customWidth="1"/>
    <col min="772" max="772" width="0.5703125" style="379" customWidth="1"/>
    <col min="773" max="773" width="10.85546875" style="379" customWidth="1"/>
    <col min="774" max="774" width="11.85546875" style="379" customWidth="1"/>
    <col min="775" max="775" width="10.7109375" style="379" customWidth="1"/>
    <col min="776" max="776" width="0.5703125" style="379" customWidth="1"/>
    <col min="777" max="777" width="10.7109375" style="379" customWidth="1"/>
    <col min="778" max="778" width="0.5703125" style="379" customWidth="1"/>
    <col min="779" max="779" width="10.85546875" style="379" customWidth="1"/>
    <col min="780" max="780" width="11.85546875" style="379" customWidth="1"/>
    <col min="781" max="781" width="0.5703125" style="379" customWidth="1"/>
    <col min="782" max="782" width="10.85546875" style="379" customWidth="1"/>
    <col min="783" max="783" width="11.85546875" style="379" customWidth="1"/>
    <col min="784" max="784" width="10.7109375" style="379" customWidth="1"/>
    <col min="785" max="785" width="0.5703125" style="379" customWidth="1"/>
    <col min="786" max="786" width="10.7109375" style="379" customWidth="1"/>
    <col min="787" max="787" width="0.5703125" style="379" customWidth="1"/>
    <col min="788" max="788" width="10.85546875" style="379" customWidth="1"/>
    <col min="789" max="789" width="11.85546875" style="379" customWidth="1"/>
    <col min="790" max="790" width="0.5703125" style="379" customWidth="1"/>
    <col min="791" max="791" width="10.85546875" style="379" customWidth="1"/>
    <col min="792" max="792" width="11.85546875" style="379" customWidth="1"/>
    <col min="793" max="793" width="10.7109375" style="379" customWidth="1"/>
    <col min="794" max="794" width="0.5703125" style="379" customWidth="1"/>
    <col min="795" max="795" width="10.7109375" style="379" customWidth="1"/>
    <col min="796" max="796" width="0.5703125" style="379" customWidth="1"/>
    <col min="797" max="797" width="10.85546875" style="379" customWidth="1"/>
    <col min="798" max="798" width="11.85546875" style="379" customWidth="1"/>
    <col min="799" max="1024" width="9.140625" style="379"/>
    <col min="1025" max="1025" width="5.85546875" style="379" customWidth="1"/>
    <col min="1026" max="1026" width="0.5703125" style="379" customWidth="1"/>
    <col min="1027" max="1027" width="8.5703125" style="379" customWidth="1"/>
    <col min="1028" max="1028" width="0.5703125" style="379" customWidth="1"/>
    <col min="1029" max="1029" width="10.85546875" style="379" customWidth="1"/>
    <col min="1030" max="1030" width="11.85546875" style="379" customWidth="1"/>
    <col min="1031" max="1031" width="10.7109375" style="379" customWidth="1"/>
    <col min="1032" max="1032" width="0.5703125" style="379" customWidth="1"/>
    <col min="1033" max="1033" width="10.7109375" style="379" customWidth="1"/>
    <col min="1034" max="1034" width="0.5703125" style="379" customWidth="1"/>
    <col min="1035" max="1035" width="10.85546875" style="379" customWidth="1"/>
    <col min="1036" max="1036" width="11.85546875" style="379" customWidth="1"/>
    <col min="1037" max="1037" width="0.5703125" style="379" customWidth="1"/>
    <col min="1038" max="1038" width="10.85546875" style="379" customWidth="1"/>
    <col min="1039" max="1039" width="11.85546875" style="379" customWidth="1"/>
    <col min="1040" max="1040" width="10.7109375" style="379" customWidth="1"/>
    <col min="1041" max="1041" width="0.5703125" style="379" customWidth="1"/>
    <col min="1042" max="1042" width="10.7109375" style="379" customWidth="1"/>
    <col min="1043" max="1043" width="0.5703125" style="379" customWidth="1"/>
    <col min="1044" max="1044" width="10.85546875" style="379" customWidth="1"/>
    <col min="1045" max="1045" width="11.85546875" style="379" customWidth="1"/>
    <col min="1046" max="1046" width="0.5703125" style="379" customWidth="1"/>
    <col min="1047" max="1047" width="10.85546875" style="379" customWidth="1"/>
    <col min="1048" max="1048" width="11.85546875" style="379" customWidth="1"/>
    <col min="1049" max="1049" width="10.7109375" style="379" customWidth="1"/>
    <col min="1050" max="1050" width="0.5703125" style="379" customWidth="1"/>
    <col min="1051" max="1051" width="10.7109375" style="379" customWidth="1"/>
    <col min="1052" max="1052" width="0.5703125" style="379" customWidth="1"/>
    <col min="1053" max="1053" width="10.85546875" style="379" customWidth="1"/>
    <col min="1054" max="1054" width="11.85546875" style="379" customWidth="1"/>
    <col min="1055" max="1280" width="9.140625" style="379"/>
    <col min="1281" max="1281" width="5.85546875" style="379" customWidth="1"/>
    <col min="1282" max="1282" width="0.5703125" style="379" customWidth="1"/>
    <col min="1283" max="1283" width="8.5703125" style="379" customWidth="1"/>
    <col min="1284" max="1284" width="0.5703125" style="379" customWidth="1"/>
    <col min="1285" max="1285" width="10.85546875" style="379" customWidth="1"/>
    <col min="1286" max="1286" width="11.85546875" style="379" customWidth="1"/>
    <col min="1287" max="1287" width="10.7109375" style="379" customWidth="1"/>
    <col min="1288" max="1288" width="0.5703125" style="379" customWidth="1"/>
    <col min="1289" max="1289" width="10.7109375" style="379" customWidth="1"/>
    <col min="1290" max="1290" width="0.5703125" style="379" customWidth="1"/>
    <col min="1291" max="1291" width="10.85546875" style="379" customWidth="1"/>
    <col min="1292" max="1292" width="11.85546875" style="379" customWidth="1"/>
    <col min="1293" max="1293" width="0.5703125" style="379" customWidth="1"/>
    <col min="1294" max="1294" width="10.85546875" style="379" customWidth="1"/>
    <col min="1295" max="1295" width="11.85546875" style="379" customWidth="1"/>
    <col min="1296" max="1296" width="10.7109375" style="379" customWidth="1"/>
    <col min="1297" max="1297" width="0.5703125" style="379" customWidth="1"/>
    <col min="1298" max="1298" width="10.7109375" style="379" customWidth="1"/>
    <col min="1299" max="1299" width="0.5703125" style="379" customWidth="1"/>
    <col min="1300" max="1300" width="10.85546875" style="379" customWidth="1"/>
    <col min="1301" max="1301" width="11.85546875" style="379" customWidth="1"/>
    <col min="1302" max="1302" width="0.5703125" style="379" customWidth="1"/>
    <col min="1303" max="1303" width="10.85546875" style="379" customWidth="1"/>
    <col min="1304" max="1304" width="11.85546875" style="379" customWidth="1"/>
    <col min="1305" max="1305" width="10.7109375" style="379" customWidth="1"/>
    <col min="1306" max="1306" width="0.5703125" style="379" customWidth="1"/>
    <col min="1307" max="1307" width="10.7109375" style="379" customWidth="1"/>
    <col min="1308" max="1308" width="0.5703125" style="379" customWidth="1"/>
    <col min="1309" max="1309" width="10.85546875" style="379" customWidth="1"/>
    <col min="1310" max="1310" width="11.85546875" style="379" customWidth="1"/>
    <col min="1311" max="1536" width="9.140625" style="379"/>
    <col min="1537" max="1537" width="5.85546875" style="379" customWidth="1"/>
    <col min="1538" max="1538" width="0.5703125" style="379" customWidth="1"/>
    <col min="1539" max="1539" width="8.5703125" style="379" customWidth="1"/>
    <col min="1540" max="1540" width="0.5703125" style="379" customWidth="1"/>
    <col min="1541" max="1541" width="10.85546875" style="379" customWidth="1"/>
    <col min="1542" max="1542" width="11.85546875" style="379" customWidth="1"/>
    <col min="1543" max="1543" width="10.7109375" style="379" customWidth="1"/>
    <col min="1544" max="1544" width="0.5703125" style="379" customWidth="1"/>
    <col min="1545" max="1545" width="10.7109375" style="379" customWidth="1"/>
    <col min="1546" max="1546" width="0.5703125" style="379" customWidth="1"/>
    <col min="1547" max="1547" width="10.85546875" style="379" customWidth="1"/>
    <col min="1548" max="1548" width="11.85546875" style="379" customWidth="1"/>
    <col min="1549" max="1549" width="0.5703125" style="379" customWidth="1"/>
    <col min="1550" max="1550" width="10.85546875" style="379" customWidth="1"/>
    <col min="1551" max="1551" width="11.85546875" style="379" customWidth="1"/>
    <col min="1552" max="1552" width="10.7109375" style="379" customWidth="1"/>
    <col min="1553" max="1553" width="0.5703125" style="379" customWidth="1"/>
    <col min="1554" max="1554" width="10.7109375" style="379" customWidth="1"/>
    <col min="1555" max="1555" width="0.5703125" style="379" customWidth="1"/>
    <col min="1556" max="1556" width="10.85546875" style="379" customWidth="1"/>
    <col min="1557" max="1557" width="11.85546875" style="379" customWidth="1"/>
    <col min="1558" max="1558" width="0.5703125" style="379" customWidth="1"/>
    <col min="1559" max="1559" width="10.85546875" style="379" customWidth="1"/>
    <col min="1560" max="1560" width="11.85546875" style="379" customWidth="1"/>
    <col min="1561" max="1561" width="10.7109375" style="379" customWidth="1"/>
    <col min="1562" max="1562" width="0.5703125" style="379" customWidth="1"/>
    <col min="1563" max="1563" width="10.7109375" style="379" customWidth="1"/>
    <col min="1564" max="1564" width="0.5703125" style="379" customWidth="1"/>
    <col min="1565" max="1565" width="10.85546875" style="379" customWidth="1"/>
    <col min="1566" max="1566" width="11.85546875" style="379" customWidth="1"/>
    <col min="1567" max="1792" width="9.140625" style="379"/>
    <col min="1793" max="1793" width="5.85546875" style="379" customWidth="1"/>
    <col min="1794" max="1794" width="0.5703125" style="379" customWidth="1"/>
    <col min="1795" max="1795" width="8.5703125" style="379" customWidth="1"/>
    <col min="1796" max="1796" width="0.5703125" style="379" customWidth="1"/>
    <col min="1797" max="1797" width="10.85546875" style="379" customWidth="1"/>
    <col min="1798" max="1798" width="11.85546875" style="379" customWidth="1"/>
    <col min="1799" max="1799" width="10.7109375" style="379" customWidth="1"/>
    <col min="1800" max="1800" width="0.5703125" style="379" customWidth="1"/>
    <col min="1801" max="1801" width="10.7109375" style="379" customWidth="1"/>
    <col min="1802" max="1802" width="0.5703125" style="379" customWidth="1"/>
    <col min="1803" max="1803" width="10.85546875" style="379" customWidth="1"/>
    <col min="1804" max="1804" width="11.85546875" style="379" customWidth="1"/>
    <col min="1805" max="1805" width="0.5703125" style="379" customWidth="1"/>
    <col min="1806" max="1806" width="10.85546875" style="379" customWidth="1"/>
    <col min="1807" max="1807" width="11.85546875" style="379" customWidth="1"/>
    <col min="1808" max="1808" width="10.7109375" style="379" customWidth="1"/>
    <col min="1809" max="1809" width="0.5703125" style="379" customWidth="1"/>
    <col min="1810" max="1810" width="10.7109375" style="379" customWidth="1"/>
    <col min="1811" max="1811" width="0.5703125" style="379" customWidth="1"/>
    <col min="1812" max="1812" width="10.85546875" style="379" customWidth="1"/>
    <col min="1813" max="1813" width="11.85546875" style="379" customWidth="1"/>
    <col min="1814" max="1814" width="0.5703125" style="379" customWidth="1"/>
    <col min="1815" max="1815" width="10.85546875" style="379" customWidth="1"/>
    <col min="1816" max="1816" width="11.85546875" style="379" customWidth="1"/>
    <col min="1817" max="1817" width="10.7109375" style="379" customWidth="1"/>
    <col min="1818" max="1818" width="0.5703125" style="379" customWidth="1"/>
    <col min="1819" max="1819" width="10.7109375" style="379" customWidth="1"/>
    <col min="1820" max="1820" width="0.5703125" style="379" customWidth="1"/>
    <col min="1821" max="1821" width="10.85546875" style="379" customWidth="1"/>
    <col min="1822" max="1822" width="11.85546875" style="379" customWidth="1"/>
    <col min="1823" max="2048" width="9.140625" style="379"/>
    <col min="2049" max="2049" width="5.85546875" style="379" customWidth="1"/>
    <col min="2050" max="2050" width="0.5703125" style="379" customWidth="1"/>
    <col min="2051" max="2051" width="8.5703125" style="379" customWidth="1"/>
    <col min="2052" max="2052" width="0.5703125" style="379" customWidth="1"/>
    <col min="2053" max="2053" width="10.85546875" style="379" customWidth="1"/>
    <col min="2054" max="2054" width="11.85546875" style="379" customWidth="1"/>
    <col min="2055" max="2055" width="10.7109375" style="379" customWidth="1"/>
    <col min="2056" max="2056" width="0.5703125" style="379" customWidth="1"/>
    <col min="2057" max="2057" width="10.7109375" style="379" customWidth="1"/>
    <col min="2058" max="2058" width="0.5703125" style="379" customWidth="1"/>
    <col min="2059" max="2059" width="10.85546875" style="379" customWidth="1"/>
    <col min="2060" max="2060" width="11.85546875" style="379" customWidth="1"/>
    <col min="2061" max="2061" width="0.5703125" style="379" customWidth="1"/>
    <col min="2062" max="2062" width="10.85546875" style="379" customWidth="1"/>
    <col min="2063" max="2063" width="11.85546875" style="379" customWidth="1"/>
    <col min="2064" max="2064" width="10.7109375" style="379" customWidth="1"/>
    <col min="2065" max="2065" width="0.5703125" style="379" customWidth="1"/>
    <col min="2066" max="2066" width="10.7109375" style="379" customWidth="1"/>
    <col min="2067" max="2067" width="0.5703125" style="379" customWidth="1"/>
    <col min="2068" max="2068" width="10.85546875" style="379" customWidth="1"/>
    <col min="2069" max="2069" width="11.85546875" style="379" customWidth="1"/>
    <col min="2070" max="2070" width="0.5703125" style="379" customWidth="1"/>
    <col min="2071" max="2071" width="10.85546875" style="379" customWidth="1"/>
    <col min="2072" max="2072" width="11.85546875" style="379" customWidth="1"/>
    <col min="2073" max="2073" width="10.7109375" style="379" customWidth="1"/>
    <col min="2074" max="2074" width="0.5703125" style="379" customWidth="1"/>
    <col min="2075" max="2075" width="10.7109375" style="379" customWidth="1"/>
    <col min="2076" max="2076" width="0.5703125" style="379" customWidth="1"/>
    <col min="2077" max="2077" width="10.85546875" style="379" customWidth="1"/>
    <col min="2078" max="2078" width="11.85546875" style="379" customWidth="1"/>
    <col min="2079" max="2304" width="9.140625" style="379"/>
    <col min="2305" max="2305" width="5.85546875" style="379" customWidth="1"/>
    <col min="2306" max="2306" width="0.5703125" style="379" customWidth="1"/>
    <col min="2307" max="2307" width="8.5703125" style="379" customWidth="1"/>
    <col min="2308" max="2308" width="0.5703125" style="379" customWidth="1"/>
    <col min="2309" max="2309" width="10.85546875" style="379" customWidth="1"/>
    <col min="2310" max="2310" width="11.85546875" style="379" customWidth="1"/>
    <col min="2311" max="2311" width="10.7109375" style="379" customWidth="1"/>
    <col min="2312" max="2312" width="0.5703125" style="379" customWidth="1"/>
    <col min="2313" max="2313" width="10.7109375" style="379" customWidth="1"/>
    <col min="2314" max="2314" width="0.5703125" style="379" customWidth="1"/>
    <col min="2315" max="2315" width="10.85546875" style="379" customWidth="1"/>
    <col min="2316" max="2316" width="11.85546875" style="379" customWidth="1"/>
    <col min="2317" max="2317" width="0.5703125" style="379" customWidth="1"/>
    <col min="2318" max="2318" width="10.85546875" style="379" customWidth="1"/>
    <col min="2319" max="2319" width="11.85546875" style="379" customWidth="1"/>
    <col min="2320" max="2320" width="10.7109375" style="379" customWidth="1"/>
    <col min="2321" max="2321" width="0.5703125" style="379" customWidth="1"/>
    <col min="2322" max="2322" width="10.7109375" style="379" customWidth="1"/>
    <col min="2323" max="2323" width="0.5703125" style="379" customWidth="1"/>
    <col min="2324" max="2324" width="10.85546875" style="379" customWidth="1"/>
    <col min="2325" max="2325" width="11.85546875" style="379" customWidth="1"/>
    <col min="2326" max="2326" width="0.5703125" style="379" customWidth="1"/>
    <col min="2327" max="2327" width="10.85546875" style="379" customWidth="1"/>
    <col min="2328" max="2328" width="11.85546875" style="379" customWidth="1"/>
    <col min="2329" max="2329" width="10.7109375" style="379" customWidth="1"/>
    <col min="2330" max="2330" width="0.5703125" style="379" customWidth="1"/>
    <col min="2331" max="2331" width="10.7109375" style="379" customWidth="1"/>
    <col min="2332" max="2332" width="0.5703125" style="379" customWidth="1"/>
    <col min="2333" max="2333" width="10.85546875" style="379" customWidth="1"/>
    <col min="2334" max="2334" width="11.85546875" style="379" customWidth="1"/>
    <col min="2335" max="2560" width="9.140625" style="379"/>
    <col min="2561" max="2561" width="5.85546875" style="379" customWidth="1"/>
    <col min="2562" max="2562" width="0.5703125" style="379" customWidth="1"/>
    <col min="2563" max="2563" width="8.5703125" style="379" customWidth="1"/>
    <col min="2564" max="2564" width="0.5703125" style="379" customWidth="1"/>
    <col min="2565" max="2565" width="10.85546875" style="379" customWidth="1"/>
    <col min="2566" max="2566" width="11.85546875" style="379" customWidth="1"/>
    <col min="2567" max="2567" width="10.7109375" style="379" customWidth="1"/>
    <col min="2568" max="2568" width="0.5703125" style="379" customWidth="1"/>
    <col min="2569" max="2569" width="10.7109375" style="379" customWidth="1"/>
    <col min="2570" max="2570" width="0.5703125" style="379" customWidth="1"/>
    <col min="2571" max="2571" width="10.85546875" style="379" customWidth="1"/>
    <col min="2572" max="2572" width="11.85546875" style="379" customWidth="1"/>
    <col min="2573" max="2573" width="0.5703125" style="379" customWidth="1"/>
    <col min="2574" max="2574" width="10.85546875" style="379" customWidth="1"/>
    <col min="2575" max="2575" width="11.85546875" style="379" customWidth="1"/>
    <col min="2576" max="2576" width="10.7109375" style="379" customWidth="1"/>
    <col min="2577" max="2577" width="0.5703125" style="379" customWidth="1"/>
    <col min="2578" max="2578" width="10.7109375" style="379" customWidth="1"/>
    <col min="2579" max="2579" width="0.5703125" style="379" customWidth="1"/>
    <col min="2580" max="2580" width="10.85546875" style="379" customWidth="1"/>
    <col min="2581" max="2581" width="11.85546875" style="379" customWidth="1"/>
    <col min="2582" max="2582" width="0.5703125" style="379" customWidth="1"/>
    <col min="2583" max="2583" width="10.85546875" style="379" customWidth="1"/>
    <col min="2584" max="2584" width="11.85546875" style="379" customWidth="1"/>
    <col min="2585" max="2585" width="10.7109375" style="379" customWidth="1"/>
    <col min="2586" max="2586" width="0.5703125" style="379" customWidth="1"/>
    <col min="2587" max="2587" width="10.7109375" style="379" customWidth="1"/>
    <col min="2588" max="2588" width="0.5703125" style="379" customWidth="1"/>
    <col min="2589" max="2589" width="10.85546875" style="379" customWidth="1"/>
    <col min="2590" max="2590" width="11.85546875" style="379" customWidth="1"/>
    <col min="2591" max="2816" width="9.140625" style="379"/>
    <col min="2817" max="2817" width="5.85546875" style="379" customWidth="1"/>
    <col min="2818" max="2818" width="0.5703125" style="379" customWidth="1"/>
    <col min="2819" max="2819" width="8.5703125" style="379" customWidth="1"/>
    <col min="2820" max="2820" width="0.5703125" style="379" customWidth="1"/>
    <col min="2821" max="2821" width="10.85546875" style="379" customWidth="1"/>
    <col min="2822" max="2822" width="11.85546875" style="379" customWidth="1"/>
    <col min="2823" max="2823" width="10.7109375" style="379" customWidth="1"/>
    <col min="2824" max="2824" width="0.5703125" style="379" customWidth="1"/>
    <col min="2825" max="2825" width="10.7109375" style="379" customWidth="1"/>
    <col min="2826" max="2826" width="0.5703125" style="379" customWidth="1"/>
    <col min="2827" max="2827" width="10.85546875" style="379" customWidth="1"/>
    <col min="2828" max="2828" width="11.85546875" style="379" customWidth="1"/>
    <col min="2829" max="2829" width="0.5703125" style="379" customWidth="1"/>
    <col min="2830" max="2830" width="10.85546875" style="379" customWidth="1"/>
    <col min="2831" max="2831" width="11.85546875" style="379" customWidth="1"/>
    <col min="2832" max="2832" width="10.7109375" style="379" customWidth="1"/>
    <col min="2833" max="2833" width="0.5703125" style="379" customWidth="1"/>
    <col min="2834" max="2834" width="10.7109375" style="379" customWidth="1"/>
    <col min="2835" max="2835" width="0.5703125" style="379" customWidth="1"/>
    <col min="2836" max="2836" width="10.85546875" style="379" customWidth="1"/>
    <col min="2837" max="2837" width="11.85546875" style="379" customWidth="1"/>
    <col min="2838" max="2838" width="0.5703125" style="379" customWidth="1"/>
    <col min="2839" max="2839" width="10.85546875" style="379" customWidth="1"/>
    <col min="2840" max="2840" width="11.85546875" style="379" customWidth="1"/>
    <col min="2841" max="2841" width="10.7109375" style="379" customWidth="1"/>
    <col min="2842" max="2842" width="0.5703125" style="379" customWidth="1"/>
    <col min="2843" max="2843" width="10.7109375" style="379" customWidth="1"/>
    <col min="2844" max="2844" width="0.5703125" style="379" customWidth="1"/>
    <col min="2845" max="2845" width="10.85546875" style="379" customWidth="1"/>
    <col min="2846" max="2846" width="11.85546875" style="379" customWidth="1"/>
    <col min="2847" max="3072" width="9.140625" style="379"/>
    <col min="3073" max="3073" width="5.85546875" style="379" customWidth="1"/>
    <col min="3074" max="3074" width="0.5703125" style="379" customWidth="1"/>
    <col min="3075" max="3075" width="8.5703125" style="379" customWidth="1"/>
    <col min="3076" max="3076" width="0.5703125" style="379" customWidth="1"/>
    <col min="3077" max="3077" width="10.85546875" style="379" customWidth="1"/>
    <col min="3078" max="3078" width="11.85546875" style="379" customWidth="1"/>
    <col min="3079" max="3079" width="10.7109375" style="379" customWidth="1"/>
    <col min="3080" max="3080" width="0.5703125" style="379" customWidth="1"/>
    <col min="3081" max="3081" width="10.7109375" style="379" customWidth="1"/>
    <col min="3082" max="3082" width="0.5703125" style="379" customWidth="1"/>
    <col min="3083" max="3083" width="10.85546875" style="379" customWidth="1"/>
    <col min="3084" max="3084" width="11.85546875" style="379" customWidth="1"/>
    <col min="3085" max="3085" width="0.5703125" style="379" customWidth="1"/>
    <col min="3086" max="3086" width="10.85546875" style="379" customWidth="1"/>
    <col min="3087" max="3087" width="11.85546875" style="379" customWidth="1"/>
    <col min="3088" max="3088" width="10.7109375" style="379" customWidth="1"/>
    <col min="3089" max="3089" width="0.5703125" style="379" customWidth="1"/>
    <col min="3090" max="3090" width="10.7109375" style="379" customWidth="1"/>
    <col min="3091" max="3091" width="0.5703125" style="379" customWidth="1"/>
    <col min="3092" max="3092" width="10.85546875" style="379" customWidth="1"/>
    <col min="3093" max="3093" width="11.85546875" style="379" customWidth="1"/>
    <col min="3094" max="3094" width="0.5703125" style="379" customWidth="1"/>
    <col min="3095" max="3095" width="10.85546875" style="379" customWidth="1"/>
    <col min="3096" max="3096" width="11.85546875" style="379" customWidth="1"/>
    <col min="3097" max="3097" width="10.7109375" style="379" customWidth="1"/>
    <col min="3098" max="3098" width="0.5703125" style="379" customWidth="1"/>
    <col min="3099" max="3099" width="10.7109375" style="379" customWidth="1"/>
    <col min="3100" max="3100" width="0.5703125" style="379" customWidth="1"/>
    <col min="3101" max="3101" width="10.85546875" style="379" customWidth="1"/>
    <col min="3102" max="3102" width="11.85546875" style="379" customWidth="1"/>
    <col min="3103" max="3328" width="9.140625" style="379"/>
    <col min="3329" max="3329" width="5.85546875" style="379" customWidth="1"/>
    <col min="3330" max="3330" width="0.5703125" style="379" customWidth="1"/>
    <col min="3331" max="3331" width="8.5703125" style="379" customWidth="1"/>
    <col min="3332" max="3332" width="0.5703125" style="379" customWidth="1"/>
    <col min="3333" max="3333" width="10.85546875" style="379" customWidth="1"/>
    <col min="3334" max="3334" width="11.85546875" style="379" customWidth="1"/>
    <col min="3335" max="3335" width="10.7109375" style="379" customWidth="1"/>
    <col min="3336" max="3336" width="0.5703125" style="379" customWidth="1"/>
    <col min="3337" max="3337" width="10.7109375" style="379" customWidth="1"/>
    <col min="3338" max="3338" width="0.5703125" style="379" customWidth="1"/>
    <col min="3339" max="3339" width="10.85546875" style="379" customWidth="1"/>
    <col min="3340" max="3340" width="11.85546875" style="379" customWidth="1"/>
    <col min="3341" max="3341" width="0.5703125" style="379" customWidth="1"/>
    <col min="3342" max="3342" width="10.85546875" style="379" customWidth="1"/>
    <col min="3343" max="3343" width="11.85546875" style="379" customWidth="1"/>
    <col min="3344" max="3344" width="10.7109375" style="379" customWidth="1"/>
    <col min="3345" max="3345" width="0.5703125" style="379" customWidth="1"/>
    <col min="3346" max="3346" width="10.7109375" style="379" customWidth="1"/>
    <col min="3347" max="3347" width="0.5703125" style="379" customWidth="1"/>
    <col min="3348" max="3348" width="10.85546875" style="379" customWidth="1"/>
    <col min="3349" max="3349" width="11.85546875" style="379" customWidth="1"/>
    <col min="3350" max="3350" width="0.5703125" style="379" customWidth="1"/>
    <col min="3351" max="3351" width="10.85546875" style="379" customWidth="1"/>
    <col min="3352" max="3352" width="11.85546875" style="379" customWidth="1"/>
    <col min="3353" max="3353" width="10.7109375" style="379" customWidth="1"/>
    <col min="3354" max="3354" width="0.5703125" style="379" customWidth="1"/>
    <col min="3355" max="3355" width="10.7109375" style="379" customWidth="1"/>
    <col min="3356" max="3356" width="0.5703125" style="379" customWidth="1"/>
    <col min="3357" max="3357" width="10.85546875" style="379" customWidth="1"/>
    <col min="3358" max="3358" width="11.85546875" style="379" customWidth="1"/>
    <col min="3359" max="3584" width="9.140625" style="379"/>
    <col min="3585" max="3585" width="5.85546875" style="379" customWidth="1"/>
    <col min="3586" max="3586" width="0.5703125" style="379" customWidth="1"/>
    <col min="3587" max="3587" width="8.5703125" style="379" customWidth="1"/>
    <col min="3588" max="3588" width="0.5703125" style="379" customWidth="1"/>
    <col min="3589" max="3589" width="10.85546875" style="379" customWidth="1"/>
    <col min="3590" max="3590" width="11.85546875" style="379" customWidth="1"/>
    <col min="3591" max="3591" width="10.7109375" style="379" customWidth="1"/>
    <col min="3592" max="3592" width="0.5703125" style="379" customWidth="1"/>
    <col min="3593" max="3593" width="10.7109375" style="379" customWidth="1"/>
    <col min="3594" max="3594" width="0.5703125" style="379" customWidth="1"/>
    <col min="3595" max="3595" width="10.85546875" style="379" customWidth="1"/>
    <col min="3596" max="3596" width="11.85546875" style="379" customWidth="1"/>
    <col min="3597" max="3597" width="0.5703125" style="379" customWidth="1"/>
    <col min="3598" max="3598" width="10.85546875" style="379" customWidth="1"/>
    <col min="3599" max="3599" width="11.85546875" style="379" customWidth="1"/>
    <col min="3600" max="3600" width="10.7109375" style="379" customWidth="1"/>
    <col min="3601" max="3601" width="0.5703125" style="379" customWidth="1"/>
    <col min="3602" max="3602" width="10.7109375" style="379" customWidth="1"/>
    <col min="3603" max="3603" width="0.5703125" style="379" customWidth="1"/>
    <col min="3604" max="3604" width="10.85546875" style="379" customWidth="1"/>
    <col min="3605" max="3605" width="11.85546875" style="379" customWidth="1"/>
    <col min="3606" max="3606" width="0.5703125" style="379" customWidth="1"/>
    <col min="3607" max="3607" width="10.85546875" style="379" customWidth="1"/>
    <col min="3608" max="3608" width="11.85546875" style="379" customWidth="1"/>
    <col min="3609" max="3609" width="10.7109375" style="379" customWidth="1"/>
    <col min="3610" max="3610" width="0.5703125" style="379" customWidth="1"/>
    <col min="3611" max="3611" width="10.7109375" style="379" customWidth="1"/>
    <col min="3612" max="3612" width="0.5703125" style="379" customWidth="1"/>
    <col min="3613" max="3613" width="10.85546875" style="379" customWidth="1"/>
    <col min="3614" max="3614" width="11.85546875" style="379" customWidth="1"/>
    <col min="3615" max="3840" width="9.140625" style="379"/>
    <col min="3841" max="3841" width="5.85546875" style="379" customWidth="1"/>
    <col min="3842" max="3842" width="0.5703125" style="379" customWidth="1"/>
    <col min="3843" max="3843" width="8.5703125" style="379" customWidth="1"/>
    <col min="3844" max="3844" width="0.5703125" style="379" customWidth="1"/>
    <col min="3845" max="3845" width="10.85546875" style="379" customWidth="1"/>
    <col min="3846" max="3846" width="11.85546875" style="379" customWidth="1"/>
    <col min="3847" max="3847" width="10.7109375" style="379" customWidth="1"/>
    <col min="3848" max="3848" width="0.5703125" style="379" customWidth="1"/>
    <col min="3849" max="3849" width="10.7109375" style="379" customWidth="1"/>
    <col min="3850" max="3850" width="0.5703125" style="379" customWidth="1"/>
    <col min="3851" max="3851" width="10.85546875" style="379" customWidth="1"/>
    <col min="3852" max="3852" width="11.85546875" style="379" customWidth="1"/>
    <col min="3853" max="3853" width="0.5703125" style="379" customWidth="1"/>
    <col min="3854" max="3854" width="10.85546875" style="379" customWidth="1"/>
    <col min="3855" max="3855" width="11.85546875" style="379" customWidth="1"/>
    <col min="3856" max="3856" width="10.7109375" style="379" customWidth="1"/>
    <col min="3857" max="3857" width="0.5703125" style="379" customWidth="1"/>
    <col min="3858" max="3858" width="10.7109375" style="379" customWidth="1"/>
    <col min="3859" max="3859" width="0.5703125" style="379" customWidth="1"/>
    <col min="3860" max="3860" width="10.85546875" style="379" customWidth="1"/>
    <col min="3861" max="3861" width="11.85546875" style="379" customWidth="1"/>
    <col min="3862" max="3862" width="0.5703125" style="379" customWidth="1"/>
    <col min="3863" max="3863" width="10.85546875" style="379" customWidth="1"/>
    <col min="3864" max="3864" width="11.85546875" style="379" customWidth="1"/>
    <col min="3865" max="3865" width="10.7109375" style="379" customWidth="1"/>
    <col min="3866" max="3866" width="0.5703125" style="379" customWidth="1"/>
    <col min="3867" max="3867" width="10.7109375" style="379" customWidth="1"/>
    <col min="3868" max="3868" width="0.5703125" style="379" customWidth="1"/>
    <col min="3869" max="3869" width="10.85546875" style="379" customWidth="1"/>
    <col min="3870" max="3870" width="11.85546875" style="379" customWidth="1"/>
    <col min="3871" max="4096" width="9.140625" style="379"/>
    <col min="4097" max="4097" width="5.85546875" style="379" customWidth="1"/>
    <col min="4098" max="4098" width="0.5703125" style="379" customWidth="1"/>
    <col min="4099" max="4099" width="8.5703125" style="379" customWidth="1"/>
    <col min="4100" max="4100" width="0.5703125" style="379" customWidth="1"/>
    <col min="4101" max="4101" width="10.85546875" style="379" customWidth="1"/>
    <col min="4102" max="4102" width="11.85546875" style="379" customWidth="1"/>
    <col min="4103" max="4103" width="10.7109375" style="379" customWidth="1"/>
    <col min="4104" max="4104" width="0.5703125" style="379" customWidth="1"/>
    <col min="4105" max="4105" width="10.7109375" style="379" customWidth="1"/>
    <col min="4106" max="4106" width="0.5703125" style="379" customWidth="1"/>
    <col min="4107" max="4107" width="10.85546875" style="379" customWidth="1"/>
    <col min="4108" max="4108" width="11.85546875" style="379" customWidth="1"/>
    <col min="4109" max="4109" width="0.5703125" style="379" customWidth="1"/>
    <col min="4110" max="4110" width="10.85546875" style="379" customWidth="1"/>
    <col min="4111" max="4111" width="11.85546875" style="379" customWidth="1"/>
    <col min="4112" max="4112" width="10.7109375" style="379" customWidth="1"/>
    <col min="4113" max="4113" width="0.5703125" style="379" customWidth="1"/>
    <col min="4114" max="4114" width="10.7109375" style="379" customWidth="1"/>
    <col min="4115" max="4115" width="0.5703125" style="379" customWidth="1"/>
    <col min="4116" max="4116" width="10.85546875" style="379" customWidth="1"/>
    <col min="4117" max="4117" width="11.85546875" style="379" customWidth="1"/>
    <col min="4118" max="4118" width="0.5703125" style="379" customWidth="1"/>
    <col min="4119" max="4119" width="10.85546875" style="379" customWidth="1"/>
    <col min="4120" max="4120" width="11.85546875" style="379" customWidth="1"/>
    <col min="4121" max="4121" width="10.7109375" style="379" customWidth="1"/>
    <col min="4122" max="4122" width="0.5703125" style="379" customWidth="1"/>
    <col min="4123" max="4123" width="10.7109375" style="379" customWidth="1"/>
    <col min="4124" max="4124" width="0.5703125" style="379" customWidth="1"/>
    <col min="4125" max="4125" width="10.85546875" style="379" customWidth="1"/>
    <col min="4126" max="4126" width="11.85546875" style="379" customWidth="1"/>
    <col min="4127" max="4352" width="9.140625" style="379"/>
    <col min="4353" max="4353" width="5.85546875" style="379" customWidth="1"/>
    <col min="4354" max="4354" width="0.5703125" style="379" customWidth="1"/>
    <col min="4355" max="4355" width="8.5703125" style="379" customWidth="1"/>
    <col min="4356" max="4356" width="0.5703125" style="379" customWidth="1"/>
    <col min="4357" max="4357" width="10.85546875" style="379" customWidth="1"/>
    <col min="4358" max="4358" width="11.85546875" style="379" customWidth="1"/>
    <col min="4359" max="4359" width="10.7109375" style="379" customWidth="1"/>
    <col min="4360" max="4360" width="0.5703125" style="379" customWidth="1"/>
    <col min="4361" max="4361" width="10.7109375" style="379" customWidth="1"/>
    <col min="4362" max="4362" width="0.5703125" style="379" customWidth="1"/>
    <col min="4363" max="4363" width="10.85546875" style="379" customWidth="1"/>
    <col min="4364" max="4364" width="11.85546875" style="379" customWidth="1"/>
    <col min="4365" max="4365" width="0.5703125" style="379" customWidth="1"/>
    <col min="4366" max="4366" width="10.85546875" style="379" customWidth="1"/>
    <col min="4367" max="4367" width="11.85546875" style="379" customWidth="1"/>
    <col min="4368" max="4368" width="10.7109375" style="379" customWidth="1"/>
    <col min="4369" max="4369" width="0.5703125" style="379" customWidth="1"/>
    <col min="4370" max="4370" width="10.7109375" style="379" customWidth="1"/>
    <col min="4371" max="4371" width="0.5703125" style="379" customWidth="1"/>
    <col min="4372" max="4372" width="10.85546875" style="379" customWidth="1"/>
    <col min="4373" max="4373" width="11.85546875" style="379" customWidth="1"/>
    <col min="4374" max="4374" width="0.5703125" style="379" customWidth="1"/>
    <col min="4375" max="4375" width="10.85546875" style="379" customWidth="1"/>
    <col min="4376" max="4376" width="11.85546875" style="379" customWidth="1"/>
    <col min="4377" max="4377" width="10.7109375" style="379" customWidth="1"/>
    <col min="4378" max="4378" width="0.5703125" style="379" customWidth="1"/>
    <col min="4379" max="4379" width="10.7109375" style="379" customWidth="1"/>
    <col min="4380" max="4380" width="0.5703125" style="379" customWidth="1"/>
    <col min="4381" max="4381" width="10.85546875" style="379" customWidth="1"/>
    <col min="4382" max="4382" width="11.85546875" style="379" customWidth="1"/>
    <col min="4383" max="4608" width="9.140625" style="379"/>
    <col min="4609" max="4609" width="5.85546875" style="379" customWidth="1"/>
    <col min="4610" max="4610" width="0.5703125" style="379" customWidth="1"/>
    <col min="4611" max="4611" width="8.5703125" style="379" customWidth="1"/>
    <col min="4612" max="4612" width="0.5703125" style="379" customWidth="1"/>
    <col min="4613" max="4613" width="10.85546875" style="379" customWidth="1"/>
    <col min="4614" max="4614" width="11.85546875" style="379" customWidth="1"/>
    <col min="4615" max="4615" width="10.7109375" style="379" customWidth="1"/>
    <col min="4616" max="4616" width="0.5703125" style="379" customWidth="1"/>
    <col min="4617" max="4617" width="10.7109375" style="379" customWidth="1"/>
    <col min="4618" max="4618" width="0.5703125" style="379" customWidth="1"/>
    <col min="4619" max="4619" width="10.85546875" style="379" customWidth="1"/>
    <col min="4620" max="4620" width="11.85546875" style="379" customWidth="1"/>
    <col min="4621" max="4621" width="0.5703125" style="379" customWidth="1"/>
    <col min="4622" max="4622" width="10.85546875" style="379" customWidth="1"/>
    <col min="4623" max="4623" width="11.85546875" style="379" customWidth="1"/>
    <col min="4624" max="4624" width="10.7109375" style="379" customWidth="1"/>
    <col min="4625" max="4625" width="0.5703125" style="379" customWidth="1"/>
    <col min="4626" max="4626" width="10.7109375" style="379" customWidth="1"/>
    <col min="4627" max="4627" width="0.5703125" style="379" customWidth="1"/>
    <col min="4628" max="4628" width="10.85546875" style="379" customWidth="1"/>
    <col min="4629" max="4629" width="11.85546875" style="379" customWidth="1"/>
    <col min="4630" max="4630" width="0.5703125" style="379" customWidth="1"/>
    <col min="4631" max="4631" width="10.85546875" style="379" customWidth="1"/>
    <col min="4632" max="4632" width="11.85546875" style="379" customWidth="1"/>
    <col min="4633" max="4633" width="10.7109375" style="379" customWidth="1"/>
    <col min="4634" max="4634" width="0.5703125" style="379" customWidth="1"/>
    <col min="4635" max="4635" width="10.7109375" style="379" customWidth="1"/>
    <col min="4636" max="4636" width="0.5703125" style="379" customWidth="1"/>
    <col min="4637" max="4637" width="10.85546875" style="379" customWidth="1"/>
    <col min="4638" max="4638" width="11.85546875" style="379" customWidth="1"/>
    <col min="4639" max="4864" width="9.140625" style="379"/>
    <col min="4865" max="4865" width="5.85546875" style="379" customWidth="1"/>
    <col min="4866" max="4866" width="0.5703125" style="379" customWidth="1"/>
    <col min="4867" max="4867" width="8.5703125" style="379" customWidth="1"/>
    <col min="4868" max="4868" width="0.5703125" style="379" customWidth="1"/>
    <col min="4869" max="4869" width="10.85546875" style="379" customWidth="1"/>
    <col min="4870" max="4870" width="11.85546875" style="379" customWidth="1"/>
    <col min="4871" max="4871" width="10.7109375" style="379" customWidth="1"/>
    <col min="4872" max="4872" width="0.5703125" style="379" customWidth="1"/>
    <col min="4873" max="4873" width="10.7109375" style="379" customWidth="1"/>
    <col min="4874" max="4874" width="0.5703125" style="379" customWidth="1"/>
    <col min="4875" max="4875" width="10.85546875" style="379" customWidth="1"/>
    <col min="4876" max="4876" width="11.85546875" style="379" customWidth="1"/>
    <col min="4877" max="4877" width="0.5703125" style="379" customWidth="1"/>
    <col min="4878" max="4878" width="10.85546875" style="379" customWidth="1"/>
    <col min="4879" max="4879" width="11.85546875" style="379" customWidth="1"/>
    <col min="4880" max="4880" width="10.7109375" style="379" customWidth="1"/>
    <col min="4881" max="4881" width="0.5703125" style="379" customWidth="1"/>
    <col min="4882" max="4882" width="10.7109375" style="379" customWidth="1"/>
    <col min="4883" max="4883" width="0.5703125" style="379" customWidth="1"/>
    <col min="4884" max="4884" width="10.85546875" style="379" customWidth="1"/>
    <col min="4885" max="4885" width="11.85546875" style="379" customWidth="1"/>
    <col min="4886" max="4886" width="0.5703125" style="379" customWidth="1"/>
    <col min="4887" max="4887" width="10.85546875" style="379" customWidth="1"/>
    <col min="4888" max="4888" width="11.85546875" style="379" customWidth="1"/>
    <col min="4889" max="4889" width="10.7109375" style="379" customWidth="1"/>
    <col min="4890" max="4890" width="0.5703125" style="379" customWidth="1"/>
    <col min="4891" max="4891" width="10.7109375" style="379" customWidth="1"/>
    <col min="4892" max="4892" width="0.5703125" style="379" customWidth="1"/>
    <col min="4893" max="4893" width="10.85546875" style="379" customWidth="1"/>
    <col min="4894" max="4894" width="11.85546875" style="379" customWidth="1"/>
    <col min="4895" max="5120" width="9.140625" style="379"/>
    <col min="5121" max="5121" width="5.85546875" style="379" customWidth="1"/>
    <col min="5122" max="5122" width="0.5703125" style="379" customWidth="1"/>
    <col min="5123" max="5123" width="8.5703125" style="379" customWidth="1"/>
    <col min="5124" max="5124" width="0.5703125" style="379" customWidth="1"/>
    <col min="5125" max="5125" width="10.85546875" style="379" customWidth="1"/>
    <col min="5126" max="5126" width="11.85546875" style="379" customWidth="1"/>
    <col min="5127" max="5127" width="10.7109375" style="379" customWidth="1"/>
    <col min="5128" max="5128" width="0.5703125" style="379" customWidth="1"/>
    <col min="5129" max="5129" width="10.7109375" style="379" customWidth="1"/>
    <col min="5130" max="5130" width="0.5703125" style="379" customWidth="1"/>
    <col min="5131" max="5131" width="10.85546875" style="379" customWidth="1"/>
    <col min="5132" max="5132" width="11.85546875" style="379" customWidth="1"/>
    <col min="5133" max="5133" width="0.5703125" style="379" customWidth="1"/>
    <col min="5134" max="5134" width="10.85546875" style="379" customWidth="1"/>
    <col min="5135" max="5135" width="11.85546875" style="379" customWidth="1"/>
    <col min="5136" max="5136" width="10.7109375" style="379" customWidth="1"/>
    <col min="5137" max="5137" width="0.5703125" style="379" customWidth="1"/>
    <col min="5138" max="5138" width="10.7109375" style="379" customWidth="1"/>
    <col min="5139" max="5139" width="0.5703125" style="379" customWidth="1"/>
    <col min="5140" max="5140" width="10.85546875" style="379" customWidth="1"/>
    <col min="5141" max="5141" width="11.85546875" style="379" customWidth="1"/>
    <col min="5142" max="5142" width="0.5703125" style="379" customWidth="1"/>
    <col min="5143" max="5143" width="10.85546875" style="379" customWidth="1"/>
    <col min="5144" max="5144" width="11.85546875" style="379" customWidth="1"/>
    <col min="5145" max="5145" width="10.7109375" style="379" customWidth="1"/>
    <col min="5146" max="5146" width="0.5703125" style="379" customWidth="1"/>
    <col min="5147" max="5147" width="10.7109375" style="379" customWidth="1"/>
    <col min="5148" max="5148" width="0.5703125" style="379" customWidth="1"/>
    <col min="5149" max="5149" width="10.85546875" style="379" customWidth="1"/>
    <col min="5150" max="5150" width="11.85546875" style="379" customWidth="1"/>
    <col min="5151" max="5376" width="9.140625" style="379"/>
    <col min="5377" max="5377" width="5.85546875" style="379" customWidth="1"/>
    <col min="5378" max="5378" width="0.5703125" style="379" customWidth="1"/>
    <col min="5379" max="5379" width="8.5703125" style="379" customWidth="1"/>
    <col min="5380" max="5380" width="0.5703125" style="379" customWidth="1"/>
    <col min="5381" max="5381" width="10.85546875" style="379" customWidth="1"/>
    <col min="5382" max="5382" width="11.85546875" style="379" customWidth="1"/>
    <col min="5383" max="5383" width="10.7109375" style="379" customWidth="1"/>
    <col min="5384" max="5384" width="0.5703125" style="379" customWidth="1"/>
    <col min="5385" max="5385" width="10.7109375" style="379" customWidth="1"/>
    <col min="5386" max="5386" width="0.5703125" style="379" customWidth="1"/>
    <col min="5387" max="5387" width="10.85546875" style="379" customWidth="1"/>
    <col min="5388" max="5388" width="11.85546875" style="379" customWidth="1"/>
    <col min="5389" max="5389" width="0.5703125" style="379" customWidth="1"/>
    <col min="5390" max="5390" width="10.85546875" style="379" customWidth="1"/>
    <col min="5391" max="5391" width="11.85546875" style="379" customWidth="1"/>
    <col min="5392" max="5392" width="10.7109375" style="379" customWidth="1"/>
    <col min="5393" max="5393" width="0.5703125" style="379" customWidth="1"/>
    <col min="5394" max="5394" width="10.7109375" style="379" customWidth="1"/>
    <col min="5395" max="5395" width="0.5703125" style="379" customWidth="1"/>
    <col min="5396" max="5396" width="10.85546875" style="379" customWidth="1"/>
    <col min="5397" max="5397" width="11.85546875" style="379" customWidth="1"/>
    <col min="5398" max="5398" width="0.5703125" style="379" customWidth="1"/>
    <col min="5399" max="5399" width="10.85546875" style="379" customWidth="1"/>
    <col min="5400" max="5400" width="11.85546875" style="379" customWidth="1"/>
    <col min="5401" max="5401" width="10.7109375" style="379" customWidth="1"/>
    <col min="5402" max="5402" width="0.5703125" style="379" customWidth="1"/>
    <col min="5403" max="5403" width="10.7109375" style="379" customWidth="1"/>
    <col min="5404" max="5404" width="0.5703125" style="379" customWidth="1"/>
    <col min="5405" max="5405" width="10.85546875" style="379" customWidth="1"/>
    <col min="5406" max="5406" width="11.85546875" style="379" customWidth="1"/>
    <col min="5407" max="5632" width="9.140625" style="379"/>
    <col min="5633" max="5633" width="5.85546875" style="379" customWidth="1"/>
    <col min="5634" max="5634" width="0.5703125" style="379" customWidth="1"/>
    <col min="5635" max="5635" width="8.5703125" style="379" customWidth="1"/>
    <col min="5636" max="5636" width="0.5703125" style="379" customWidth="1"/>
    <col min="5637" max="5637" width="10.85546875" style="379" customWidth="1"/>
    <col min="5638" max="5638" width="11.85546875" style="379" customWidth="1"/>
    <col min="5639" max="5639" width="10.7109375" style="379" customWidth="1"/>
    <col min="5640" max="5640" width="0.5703125" style="379" customWidth="1"/>
    <col min="5641" max="5641" width="10.7109375" style="379" customWidth="1"/>
    <col min="5642" max="5642" width="0.5703125" style="379" customWidth="1"/>
    <col min="5643" max="5643" width="10.85546875" style="379" customWidth="1"/>
    <col min="5644" max="5644" width="11.85546875" style="379" customWidth="1"/>
    <col min="5645" max="5645" width="0.5703125" style="379" customWidth="1"/>
    <col min="5646" max="5646" width="10.85546875" style="379" customWidth="1"/>
    <col min="5647" max="5647" width="11.85546875" style="379" customWidth="1"/>
    <col min="5648" max="5648" width="10.7109375" style="379" customWidth="1"/>
    <col min="5649" max="5649" width="0.5703125" style="379" customWidth="1"/>
    <col min="5650" max="5650" width="10.7109375" style="379" customWidth="1"/>
    <col min="5651" max="5651" width="0.5703125" style="379" customWidth="1"/>
    <col min="5652" max="5652" width="10.85546875" style="379" customWidth="1"/>
    <col min="5653" max="5653" width="11.85546875" style="379" customWidth="1"/>
    <col min="5654" max="5654" width="0.5703125" style="379" customWidth="1"/>
    <col min="5655" max="5655" width="10.85546875" style="379" customWidth="1"/>
    <col min="5656" max="5656" width="11.85546875" style="379" customWidth="1"/>
    <col min="5657" max="5657" width="10.7109375" style="379" customWidth="1"/>
    <col min="5658" max="5658" width="0.5703125" style="379" customWidth="1"/>
    <col min="5659" max="5659" width="10.7109375" style="379" customWidth="1"/>
    <col min="5660" max="5660" width="0.5703125" style="379" customWidth="1"/>
    <col min="5661" max="5661" width="10.85546875" style="379" customWidth="1"/>
    <col min="5662" max="5662" width="11.85546875" style="379" customWidth="1"/>
    <col min="5663" max="5888" width="9.140625" style="379"/>
    <col min="5889" max="5889" width="5.85546875" style="379" customWidth="1"/>
    <col min="5890" max="5890" width="0.5703125" style="379" customWidth="1"/>
    <col min="5891" max="5891" width="8.5703125" style="379" customWidth="1"/>
    <col min="5892" max="5892" width="0.5703125" style="379" customWidth="1"/>
    <col min="5893" max="5893" width="10.85546875" style="379" customWidth="1"/>
    <col min="5894" max="5894" width="11.85546875" style="379" customWidth="1"/>
    <col min="5895" max="5895" width="10.7109375" style="379" customWidth="1"/>
    <col min="5896" max="5896" width="0.5703125" style="379" customWidth="1"/>
    <col min="5897" max="5897" width="10.7109375" style="379" customWidth="1"/>
    <col min="5898" max="5898" width="0.5703125" style="379" customWidth="1"/>
    <col min="5899" max="5899" width="10.85546875" style="379" customWidth="1"/>
    <col min="5900" max="5900" width="11.85546875" style="379" customWidth="1"/>
    <col min="5901" max="5901" width="0.5703125" style="379" customWidth="1"/>
    <col min="5902" max="5902" width="10.85546875" style="379" customWidth="1"/>
    <col min="5903" max="5903" width="11.85546875" style="379" customWidth="1"/>
    <col min="5904" max="5904" width="10.7109375" style="379" customWidth="1"/>
    <col min="5905" max="5905" width="0.5703125" style="379" customWidth="1"/>
    <col min="5906" max="5906" width="10.7109375" style="379" customWidth="1"/>
    <col min="5907" max="5907" width="0.5703125" style="379" customWidth="1"/>
    <col min="5908" max="5908" width="10.85546875" style="379" customWidth="1"/>
    <col min="5909" max="5909" width="11.85546875" style="379" customWidth="1"/>
    <col min="5910" max="5910" width="0.5703125" style="379" customWidth="1"/>
    <col min="5911" max="5911" width="10.85546875" style="379" customWidth="1"/>
    <col min="5912" max="5912" width="11.85546875" style="379" customWidth="1"/>
    <col min="5913" max="5913" width="10.7109375" style="379" customWidth="1"/>
    <col min="5914" max="5914" width="0.5703125" style="379" customWidth="1"/>
    <col min="5915" max="5915" width="10.7109375" style="379" customWidth="1"/>
    <col min="5916" max="5916" width="0.5703125" style="379" customWidth="1"/>
    <col min="5917" max="5917" width="10.85546875" style="379" customWidth="1"/>
    <col min="5918" max="5918" width="11.85546875" style="379" customWidth="1"/>
    <col min="5919" max="6144" width="9.140625" style="379"/>
    <col min="6145" max="6145" width="5.85546875" style="379" customWidth="1"/>
    <col min="6146" max="6146" width="0.5703125" style="379" customWidth="1"/>
    <col min="6147" max="6147" width="8.5703125" style="379" customWidth="1"/>
    <col min="6148" max="6148" width="0.5703125" style="379" customWidth="1"/>
    <col min="6149" max="6149" width="10.85546875" style="379" customWidth="1"/>
    <col min="6150" max="6150" width="11.85546875" style="379" customWidth="1"/>
    <col min="6151" max="6151" width="10.7109375" style="379" customWidth="1"/>
    <col min="6152" max="6152" width="0.5703125" style="379" customWidth="1"/>
    <col min="6153" max="6153" width="10.7109375" style="379" customWidth="1"/>
    <col min="6154" max="6154" width="0.5703125" style="379" customWidth="1"/>
    <col min="6155" max="6155" width="10.85546875" style="379" customWidth="1"/>
    <col min="6156" max="6156" width="11.85546875" style="379" customWidth="1"/>
    <col min="6157" max="6157" width="0.5703125" style="379" customWidth="1"/>
    <col min="6158" max="6158" width="10.85546875" style="379" customWidth="1"/>
    <col min="6159" max="6159" width="11.85546875" style="379" customWidth="1"/>
    <col min="6160" max="6160" width="10.7109375" style="379" customWidth="1"/>
    <col min="6161" max="6161" width="0.5703125" style="379" customWidth="1"/>
    <col min="6162" max="6162" width="10.7109375" style="379" customWidth="1"/>
    <col min="6163" max="6163" width="0.5703125" style="379" customWidth="1"/>
    <col min="6164" max="6164" width="10.85546875" style="379" customWidth="1"/>
    <col min="6165" max="6165" width="11.85546875" style="379" customWidth="1"/>
    <col min="6166" max="6166" width="0.5703125" style="379" customWidth="1"/>
    <col min="6167" max="6167" width="10.85546875" style="379" customWidth="1"/>
    <col min="6168" max="6168" width="11.85546875" style="379" customWidth="1"/>
    <col min="6169" max="6169" width="10.7109375" style="379" customWidth="1"/>
    <col min="6170" max="6170" width="0.5703125" style="379" customWidth="1"/>
    <col min="6171" max="6171" width="10.7109375" style="379" customWidth="1"/>
    <col min="6172" max="6172" width="0.5703125" style="379" customWidth="1"/>
    <col min="6173" max="6173" width="10.85546875" style="379" customWidth="1"/>
    <col min="6174" max="6174" width="11.85546875" style="379" customWidth="1"/>
    <col min="6175" max="6400" width="9.140625" style="379"/>
    <col min="6401" max="6401" width="5.85546875" style="379" customWidth="1"/>
    <col min="6402" max="6402" width="0.5703125" style="379" customWidth="1"/>
    <col min="6403" max="6403" width="8.5703125" style="379" customWidth="1"/>
    <col min="6404" max="6404" width="0.5703125" style="379" customWidth="1"/>
    <col min="6405" max="6405" width="10.85546875" style="379" customWidth="1"/>
    <col min="6406" max="6406" width="11.85546875" style="379" customWidth="1"/>
    <col min="6407" max="6407" width="10.7109375" style="379" customWidth="1"/>
    <col min="6408" max="6408" width="0.5703125" style="379" customWidth="1"/>
    <col min="6409" max="6409" width="10.7109375" style="379" customWidth="1"/>
    <col min="6410" max="6410" width="0.5703125" style="379" customWidth="1"/>
    <col min="6411" max="6411" width="10.85546875" style="379" customWidth="1"/>
    <col min="6412" max="6412" width="11.85546875" style="379" customWidth="1"/>
    <col min="6413" max="6413" width="0.5703125" style="379" customWidth="1"/>
    <col min="6414" max="6414" width="10.85546875" style="379" customWidth="1"/>
    <col min="6415" max="6415" width="11.85546875" style="379" customWidth="1"/>
    <col min="6416" max="6416" width="10.7109375" style="379" customWidth="1"/>
    <col min="6417" max="6417" width="0.5703125" style="379" customWidth="1"/>
    <col min="6418" max="6418" width="10.7109375" style="379" customWidth="1"/>
    <col min="6419" max="6419" width="0.5703125" style="379" customWidth="1"/>
    <col min="6420" max="6420" width="10.85546875" style="379" customWidth="1"/>
    <col min="6421" max="6421" width="11.85546875" style="379" customWidth="1"/>
    <col min="6422" max="6422" width="0.5703125" style="379" customWidth="1"/>
    <col min="6423" max="6423" width="10.85546875" style="379" customWidth="1"/>
    <col min="6424" max="6424" width="11.85546875" style="379" customWidth="1"/>
    <col min="6425" max="6425" width="10.7109375" style="379" customWidth="1"/>
    <col min="6426" max="6426" width="0.5703125" style="379" customWidth="1"/>
    <col min="6427" max="6427" width="10.7109375" style="379" customWidth="1"/>
    <col min="6428" max="6428" width="0.5703125" style="379" customWidth="1"/>
    <col min="6429" max="6429" width="10.85546875" style="379" customWidth="1"/>
    <col min="6430" max="6430" width="11.85546875" style="379" customWidth="1"/>
    <col min="6431" max="6656" width="9.140625" style="379"/>
    <col min="6657" max="6657" width="5.85546875" style="379" customWidth="1"/>
    <col min="6658" max="6658" width="0.5703125" style="379" customWidth="1"/>
    <col min="6659" max="6659" width="8.5703125" style="379" customWidth="1"/>
    <col min="6660" max="6660" width="0.5703125" style="379" customWidth="1"/>
    <col min="6661" max="6661" width="10.85546875" style="379" customWidth="1"/>
    <col min="6662" max="6662" width="11.85546875" style="379" customWidth="1"/>
    <col min="6663" max="6663" width="10.7109375" style="379" customWidth="1"/>
    <col min="6664" max="6664" width="0.5703125" style="379" customWidth="1"/>
    <col min="6665" max="6665" width="10.7109375" style="379" customWidth="1"/>
    <col min="6666" max="6666" width="0.5703125" style="379" customWidth="1"/>
    <col min="6667" max="6667" width="10.85546875" style="379" customWidth="1"/>
    <col min="6668" max="6668" width="11.85546875" style="379" customWidth="1"/>
    <col min="6669" max="6669" width="0.5703125" style="379" customWidth="1"/>
    <col min="6670" max="6670" width="10.85546875" style="379" customWidth="1"/>
    <col min="6671" max="6671" width="11.85546875" style="379" customWidth="1"/>
    <col min="6672" max="6672" width="10.7109375" style="379" customWidth="1"/>
    <col min="6673" max="6673" width="0.5703125" style="379" customWidth="1"/>
    <col min="6674" max="6674" width="10.7109375" style="379" customWidth="1"/>
    <col min="6675" max="6675" width="0.5703125" style="379" customWidth="1"/>
    <col min="6676" max="6676" width="10.85546875" style="379" customWidth="1"/>
    <col min="6677" max="6677" width="11.85546875" style="379" customWidth="1"/>
    <col min="6678" max="6678" width="0.5703125" style="379" customWidth="1"/>
    <col min="6679" max="6679" width="10.85546875" style="379" customWidth="1"/>
    <col min="6680" max="6680" width="11.85546875" style="379" customWidth="1"/>
    <col min="6681" max="6681" width="10.7109375" style="379" customWidth="1"/>
    <col min="6682" max="6682" width="0.5703125" style="379" customWidth="1"/>
    <col min="6683" max="6683" width="10.7109375" style="379" customWidth="1"/>
    <col min="6684" max="6684" width="0.5703125" style="379" customWidth="1"/>
    <col min="6685" max="6685" width="10.85546875" style="379" customWidth="1"/>
    <col min="6686" max="6686" width="11.85546875" style="379" customWidth="1"/>
    <col min="6687" max="6912" width="9.140625" style="379"/>
    <col min="6913" max="6913" width="5.85546875" style="379" customWidth="1"/>
    <col min="6914" max="6914" width="0.5703125" style="379" customWidth="1"/>
    <col min="6915" max="6915" width="8.5703125" style="379" customWidth="1"/>
    <col min="6916" max="6916" width="0.5703125" style="379" customWidth="1"/>
    <col min="6917" max="6917" width="10.85546875" style="379" customWidth="1"/>
    <col min="6918" max="6918" width="11.85546875" style="379" customWidth="1"/>
    <col min="6919" max="6919" width="10.7109375" style="379" customWidth="1"/>
    <col min="6920" max="6920" width="0.5703125" style="379" customWidth="1"/>
    <col min="6921" max="6921" width="10.7109375" style="379" customWidth="1"/>
    <col min="6922" max="6922" width="0.5703125" style="379" customWidth="1"/>
    <col min="6923" max="6923" width="10.85546875" style="379" customWidth="1"/>
    <col min="6924" max="6924" width="11.85546875" style="379" customWidth="1"/>
    <col min="6925" max="6925" width="0.5703125" style="379" customWidth="1"/>
    <col min="6926" max="6926" width="10.85546875" style="379" customWidth="1"/>
    <col min="6927" max="6927" width="11.85546875" style="379" customWidth="1"/>
    <col min="6928" max="6928" width="10.7109375" style="379" customWidth="1"/>
    <col min="6929" max="6929" width="0.5703125" style="379" customWidth="1"/>
    <col min="6930" max="6930" width="10.7109375" style="379" customWidth="1"/>
    <col min="6931" max="6931" width="0.5703125" style="379" customWidth="1"/>
    <col min="6932" max="6932" width="10.85546875" style="379" customWidth="1"/>
    <col min="6933" max="6933" width="11.85546875" style="379" customWidth="1"/>
    <col min="6934" max="6934" width="0.5703125" style="379" customWidth="1"/>
    <col min="6935" max="6935" width="10.85546875" style="379" customWidth="1"/>
    <col min="6936" max="6936" width="11.85546875" style="379" customWidth="1"/>
    <col min="6937" max="6937" width="10.7109375" style="379" customWidth="1"/>
    <col min="6938" max="6938" width="0.5703125" style="379" customWidth="1"/>
    <col min="6939" max="6939" width="10.7109375" style="379" customWidth="1"/>
    <col min="6940" max="6940" width="0.5703125" style="379" customWidth="1"/>
    <col min="6941" max="6941" width="10.85546875" style="379" customWidth="1"/>
    <col min="6942" max="6942" width="11.85546875" style="379" customWidth="1"/>
    <col min="6943" max="7168" width="9.140625" style="379"/>
    <col min="7169" max="7169" width="5.85546875" style="379" customWidth="1"/>
    <col min="7170" max="7170" width="0.5703125" style="379" customWidth="1"/>
    <col min="7171" max="7171" width="8.5703125" style="379" customWidth="1"/>
    <col min="7172" max="7172" width="0.5703125" style="379" customWidth="1"/>
    <col min="7173" max="7173" width="10.85546875" style="379" customWidth="1"/>
    <col min="7174" max="7174" width="11.85546875" style="379" customWidth="1"/>
    <col min="7175" max="7175" width="10.7109375" style="379" customWidth="1"/>
    <col min="7176" max="7176" width="0.5703125" style="379" customWidth="1"/>
    <col min="7177" max="7177" width="10.7109375" style="379" customWidth="1"/>
    <col min="7178" max="7178" width="0.5703125" style="379" customWidth="1"/>
    <col min="7179" max="7179" width="10.85546875" style="379" customWidth="1"/>
    <col min="7180" max="7180" width="11.85546875" style="379" customWidth="1"/>
    <col min="7181" max="7181" width="0.5703125" style="379" customWidth="1"/>
    <col min="7182" max="7182" width="10.85546875" style="379" customWidth="1"/>
    <col min="7183" max="7183" width="11.85546875" style="379" customWidth="1"/>
    <col min="7184" max="7184" width="10.7109375" style="379" customWidth="1"/>
    <col min="7185" max="7185" width="0.5703125" style="379" customWidth="1"/>
    <col min="7186" max="7186" width="10.7109375" style="379" customWidth="1"/>
    <col min="7187" max="7187" width="0.5703125" style="379" customWidth="1"/>
    <col min="7188" max="7188" width="10.85546875" style="379" customWidth="1"/>
    <col min="7189" max="7189" width="11.85546875" style="379" customWidth="1"/>
    <col min="7190" max="7190" width="0.5703125" style="379" customWidth="1"/>
    <col min="7191" max="7191" width="10.85546875" style="379" customWidth="1"/>
    <col min="7192" max="7192" width="11.85546875" style="379" customWidth="1"/>
    <col min="7193" max="7193" width="10.7109375" style="379" customWidth="1"/>
    <col min="7194" max="7194" width="0.5703125" style="379" customWidth="1"/>
    <col min="7195" max="7195" width="10.7109375" style="379" customWidth="1"/>
    <col min="7196" max="7196" width="0.5703125" style="379" customWidth="1"/>
    <col min="7197" max="7197" width="10.85546875" style="379" customWidth="1"/>
    <col min="7198" max="7198" width="11.85546875" style="379" customWidth="1"/>
    <col min="7199" max="7424" width="9.140625" style="379"/>
    <col min="7425" max="7425" width="5.85546875" style="379" customWidth="1"/>
    <col min="7426" max="7426" width="0.5703125" style="379" customWidth="1"/>
    <col min="7427" max="7427" width="8.5703125" style="379" customWidth="1"/>
    <col min="7428" max="7428" width="0.5703125" style="379" customWidth="1"/>
    <col min="7429" max="7429" width="10.85546875" style="379" customWidth="1"/>
    <col min="7430" max="7430" width="11.85546875" style="379" customWidth="1"/>
    <col min="7431" max="7431" width="10.7109375" style="379" customWidth="1"/>
    <col min="7432" max="7432" width="0.5703125" style="379" customWidth="1"/>
    <col min="7433" max="7433" width="10.7109375" style="379" customWidth="1"/>
    <col min="7434" max="7434" width="0.5703125" style="379" customWidth="1"/>
    <col min="7435" max="7435" width="10.85546875" style="379" customWidth="1"/>
    <col min="7436" max="7436" width="11.85546875" style="379" customWidth="1"/>
    <col min="7437" max="7437" width="0.5703125" style="379" customWidth="1"/>
    <col min="7438" max="7438" width="10.85546875" style="379" customWidth="1"/>
    <col min="7439" max="7439" width="11.85546875" style="379" customWidth="1"/>
    <col min="7440" max="7440" width="10.7109375" style="379" customWidth="1"/>
    <col min="7441" max="7441" width="0.5703125" style="379" customWidth="1"/>
    <col min="7442" max="7442" width="10.7109375" style="379" customWidth="1"/>
    <col min="7443" max="7443" width="0.5703125" style="379" customWidth="1"/>
    <col min="7444" max="7444" width="10.85546875" style="379" customWidth="1"/>
    <col min="7445" max="7445" width="11.85546875" style="379" customWidth="1"/>
    <col min="7446" max="7446" width="0.5703125" style="379" customWidth="1"/>
    <col min="7447" max="7447" width="10.85546875" style="379" customWidth="1"/>
    <col min="7448" max="7448" width="11.85546875" style="379" customWidth="1"/>
    <col min="7449" max="7449" width="10.7109375" style="379" customWidth="1"/>
    <col min="7450" max="7450" width="0.5703125" style="379" customWidth="1"/>
    <col min="7451" max="7451" width="10.7109375" style="379" customWidth="1"/>
    <col min="7452" max="7452" width="0.5703125" style="379" customWidth="1"/>
    <col min="7453" max="7453" width="10.85546875" style="379" customWidth="1"/>
    <col min="7454" max="7454" width="11.85546875" style="379" customWidth="1"/>
    <col min="7455" max="7680" width="9.140625" style="379"/>
    <col min="7681" max="7681" width="5.85546875" style="379" customWidth="1"/>
    <col min="7682" max="7682" width="0.5703125" style="379" customWidth="1"/>
    <col min="7683" max="7683" width="8.5703125" style="379" customWidth="1"/>
    <col min="7684" max="7684" width="0.5703125" style="379" customWidth="1"/>
    <col min="7685" max="7685" width="10.85546875" style="379" customWidth="1"/>
    <col min="7686" max="7686" width="11.85546875" style="379" customWidth="1"/>
    <col min="7687" max="7687" width="10.7109375" style="379" customWidth="1"/>
    <col min="7688" max="7688" width="0.5703125" style="379" customWidth="1"/>
    <col min="7689" max="7689" width="10.7109375" style="379" customWidth="1"/>
    <col min="7690" max="7690" width="0.5703125" style="379" customWidth="1"/>
    <col min="7691" max="7691" width="10.85546875" style="379" customWidth="1"/>
    <col min="7692" max="7692" width="11.85546875" style="379" customWidth="1"/>
    <col min="7693" max="7693" width="0.5703125" style="379" customWidth="1"/>
    <col min="7694" max="7694" width="10.85546875" style="379" customWidth="1"/>
    <col min="7695" max="7695" width="11.85546875" style="379" customWidth="1"/>
    <col min="7696" max="7696" width="10.7109375" style="379" customWidth="1"/>
    <col min="7697" max="7697" width="0.5703125" style="379" customWidth="1"/>
    <col min="7698" max="7698" width="10.7109375" style="379" customWidth="1"/>
    <col min="7699" max="7699" width="0.5703125" style="379" customWidth="1"/>
    <col min="7700" max="7700" width="10.85546875" style="379" customWidth="1"/>
    <col min="7701" max="7701" width="11.85546875" style="379" customWidth="1"/>
    <col min="7702" max="7702" width="0.5703125" style="379" customWidth="1"/>
    <col min="7703" max="7703" width="10.85546875" style="379" customWidth="1"/>
    <col min="7704" max="7704" width="11.85546875" style="379" customWidth="1"/>
    <col min="7705" max="7705" width="10.7109375" style="379" customWidth="1"/>
    <col min="7706" max="7706" width="0.5703125" style="379" customWidth="1"/>
    <col min="7707" max="7707" width="10.7109375" style="379" customWidth="1"/>
    <col min="7708" max="7708" width="0.5703125" style="379" customWidth="1"/>
    <col min="7709" max="7709" width="10.85546875" style="379" customWidth="1"/>
    <col min="7710" max="7710" width="11.85546875" style="379" customWidth="1"/>
    <col min="7711" max="7936" width="9.140625" style="379"/>
    <col min="7937" max="7937" width="5.85546875" style="379" customWidth="1"/>
    <col min="7938" max="7938" width="0.5703125" style="379" customWidth="1"/>
    <col min="7939" max="7939" width="8.5703125" style="379" customWidth="1"/>
    <col min="7940" max="7940" width="0.5703125" style="379" customWidth="1"/>
    <col min="7941" max="7941" width="10.85546875" style="379" customWidth="1"/>
    <col min="7942" max="7942" width="11.85546875" style="379" customWidth="1"/>
    <col min="7943" max="7943" width="10.7109375" style="379" customWidth="1"/>
    <col min="7944" max="7944" width="0.5703125" style="379" customWidth="1"/>
    <col min="7945" max="7945" width="10.7109375" style="379" customWidth="1"/>
    <col min="7946" max="7946" width="0.5703125" style="379" customWidth="1"/>
    <col min="7947" max="7947" width="10.85546875" style="379" customWidth="1"/>
    <col min="7948" max="7948" width="11.85546875" style="379" customWidth="1"/>
    <col min="7949" max="7949" width="0.5703125" style="379" customWidth="1"/>
    <col min="7950" max="7950" width="10.85546875" style="379" customWidth="1"/>
    <col min="7951" max="7951" width="11.85546875" style="379" customWidth="1"/>
    <col min="7952" max="7952" width="10.7109375" style="379" customWidth="1"/>
    <col min="7953" max="7953" width="0.5703125" style="379" customWidth="1"/>
    <col min="7954" max="7954" width="10.7109375" style="379" customWidth="1"/>
    <col min="7955" max="7955" width="0.5703125" style="379" customWidth="1"/>
    <col min="7956" max="7956" width="10.85546875" style="379" customWidth="1"/>
    <col min="7957" max="7957" width="11.85546875" style="379" customWidth="1"/>
    <col min="7958" max="7958" width="0.5703125" style="379" customWidth="1"/>
    <col min="7959" max="7959" width="10.85546875" style="379" customWidth="1"/>
    <col min="7960" max="7960" width="11.85546875" style="379" customWidth="1"/>
    <col min="7961" max="7961" width="10.7109375" style="379" customWidth="1"/>
    <col min="7962" max="7962" width="0.5703125" style="379" customWidth="1"/>
    <col min="7963" max="7963" width="10.7109375" style="379" customWidth="1"/>
    <col min="7964" max="7964" width="0.5703125" style="379" customWidth="1"/>
    <col min="7965" max="7965" width="10.85546875" style="379" customWidth="1"/>
    <col min="7966" max="7966" width="11.85546875" style="379" customWidth="1"/>
    <col min="7967" max="8192" width="9.140625" style="379"/>
    <col min="8193" max="8193" width="5.85546875" style="379" customWidth="1"/>
    <col min="8194" max="8194" width="0.5703125" style="379" customWidth="1"/>
    <col min="8195" max="8195" width="8.5703125" style="379" customWidth="1"/>
    <col min="8196" max="8196" width="0.5703125" style="379" customWidth="1"/>
    <col min="8197" max="8197" width="10.85546875" style="379" customWidth="1"/>
    <col min="8198" max="8198" width="11.85546875" style="379" customWidth="1"/>
    <col min="8199" max="8199" width="10.7109375" style="379" customWidth="1"/>
    <col min="8200" max="8200" width="0.5703125" style="379" customWidth="1"/>
    <col min="8201" max="8201" width="10.7109375" style="379" customWidth="1"/>
    <col min="8202" max="8202" width="0.5703125" style="379" customWidth="1"/>
    <col min="8203" max="8203" width="10.85546875" style="379" customWidth="1"/>
    <col min="8204" max="8204" width="11.85546875" style="379" customWidth="1"/>
    <col min="8205" max="8205" width="0.5703125" style="379" customWidth="1"/>
    <col min="8206" max="8206" width="10.85546875" style="379" customWidth="1"/>
    <col min="8207" max="8207" width="11.85546875" style="379" customWidth="1"/>
    <col min="8208" max="8208" width="10.7109375" style="379" customWidth="1"/>
    <col min="8209" max="8209" width="0.5703125" style="379" customWidth="1"/>
    <col min="8210" max="8210" width="10.7109375" style="379" customWidth="1"/>
    <col min="8211" max="8211" width="0.5703125" style="379" customWidth="1"/>
    <col min="8212" max="8212" width="10.85546875" style="379" customWidth="1"/>
    <col min="8213" max="8213" width="11.85546875" style="379" customWidth="1"/>
    <col min="8214" max="8214" width="0.5703125" style="379" customWidth="1"/>
    <col min="8215" max="8215" width="10.85546875" style="379" customWidth="1"/>
    <col min="8216" max="8216" width="11.85546875" style="379" customWidth="1"/>
    <col min="8217" max="8217" width="10.7109375" style="379" customWidth="1"/>
    <col min="8218" max="8218" width="0.5703125" style="379" customWidth="1"/>
    <col min="8219" max="8219" width="10.7109375" style="379" customWidth="1"/>
    <col min="8220" max="8220" width="0.5703125" style="379" customWidth="1"/>
    <col min="8221" max="8221" width="10.85546875" style="379" customWidth="1"/>
    <col min="8222" max="8222" width="11.85546875" style="379" customWidth="1"/>
    <col min="8223" max="8448" width="9.140625" style="379"/>
    <col min="8449" max="8449" width="5.85546875" style="379" customWidth="1"/>
    <col min="8450" max="8450" width="0.5703125" style="379" customWidth="1"/>
    <col min="8451" max="8451" width="8.5703125" style="379" customWidth="1"/>
    <col min="8452" max="8452" width="0.5703125" style="379" customWidth="1"/>
    <col min="8453" max="8453" width="10.85546875" style="379" customWidth="1"/>
    <col min="8454" max="8454" width="11.85546875" style="379" customWidth="1"/>
    <col min="8455" max="8455" width="10.7109375" style="379" customWidth="1"/>
    <col min="8456" max="8456" width="0.5703125" style="379" customWidth="1"/>
    <col min="8457" max="8457" width="10.7109375" style="379" customWidth="1"/>
    <col min="8458" max="8458" width="0.5703125" style="379" customWidth="1"/>
    <col min="8459" max="8459" width="10.85546875" style="379" customWidth="1"/>
    <col min="8460" max="8460" width="11.85546875" style="379" customWidth="1"/>
    <col min="8461" max="8461" width="0.5703125" style="379" customWidth="1"/>
    <col min="8462" max="8462" width="10.85546875" style="379" customWidth="1"/>
    <col min="8463" max="8463" width="11.85546875" style="379" customWidth="1"/>
    <col min="8464" max="8464" width="10.7109375" style="379" customWidth="1"/>
    <col min="8465" max="8465" width="0.5703125" style="379" customWidth="1"/>
    <col min="8466" max="8466" width="10.7109375" style="379" customWidth="1"/>
    <col min="8467" max="8467" width="0.5703125" style="379" customWidth="1"/>
    <col min="8468" max="8468" width="10.85546875" style="379" customWidth="1"/>
    <col min="8469" max="8469" width="11.85546875" style="379" customWidth="1"/>
    <col min="8470" max="8470" width="0.5703125" style="379" customWidth="1"/>
    <col min="8471" max="8471" width="10.85546875" style="379" customWidth="1"/>
    <col min="8472" max="8472" width="11.85546875" style="379" customWidth="1"/>
    <col min="8473" max="8473" width="10.7109375" style="379" customWidth="1"/>
    <col min="8474" max="8474" width="0.5703125" style="379" customWidth="1"/>
    <col min="8475" max="8475" width="10.7109375" style="379" customWidth="1"/>
    <col min="8476" max="8476" width="0.5703125" style="379" customWidth="1"/>
    <col min="8477" max="8477" width="10.85546875" style="379" customWidth="1"/>
    <col min="8478" max="8478" width="11.85546875" style="379" customWidth="1"/>
    <col min="8479" max="8704" width="9.140625" style="379"/>
    <col min="8705" max="8705" width="5.85546875" style="379" customWidth="1"/>
    <col min="8706" max="8706" width="0.5703125" style="379" customWidth="1"/>
    <col min="8707" max="8707" width="8.5703125" style="379" customWidth="1"/>
    <col min="8708" max="8708" width="0.5703125" style="379" customWidth="1"/>
    <col min="8709" max="8709" width="10.85546875" style="379" customWidth="1"/>
    <col min="8710" max="8710" width="11.85546875" style="379" customWidth="1"/>
    <col min="8711" max="8711" width="10.7109375" style="379" customWidth="1"/>
    <col min="8712" max="8712" width="0.5703125" style="379" customWidth="1"/>
    <col min="8713" max="8713" width="10.7109375" style="379" customWidth="1"/>
    <col min="8714" max="8714" width="0.5703125" style="379" customWidth="1"/>
    <col min="8715" max="8715" width="10.85546875" style="379" customWidth="1"/>
    <col min="8716" max="8716" width="11.85546875" style="379" customWidth="1"/>
    <col min="8717" max="8717" width="0.5703125" style="379" customWidth="1"/>
    <col min="8718" max="8718" width="10.85546875" style="379" customWidth="1"/>
    <col min="8719" max="8719" width="11.85546875" style="379" customWidth="1"/>
    <col min="8720" max="8720" width="10.7109375" style="379" customWidth="1"/>
    <col min="8721" max="8721" width="0.5703125" style="379" customWidth="1"/>
    <col min="8722" max="8722" width="10.7109375" style="379" customWidth="1"/>
    <col min="8723" max="8723" width="0.5703125" style="379" customWidth="1"/>
    <col min="8724" max="8724" width="10.85546875" style="379" customWidth="1"/>
    <col min="8725" max="8725" width="11.85546875" style="379" customWidth="1"/>
    <col min="8726" max="8726" width="0.5703125" style="379" customWidth="1"/>
    <col min="8727" max="8727" width="10.85546875" style="379" customWidth="1"/>
    <col min="8728" max="8728" width="11.85546875" style="379" customWidth="1"/>
    <col min="8729" max="8729" width="10.7109375" style="379" customWidth="1"/>
    <col min="8730" max="8730" width="0.5703125" style="379" customWidth="1"/>
    <col min="8731" max="8731" width="10.7109375" style="379" customWidth="1"/>
    <col min="8732" max="8732" width="0.5703125" style="379" customWidth="1"/>
    <col min="8733" max="8733" width="10.85546875" style="379" customWidth="1"/>
    <col min="8734" max="8734" width="11.85546875" style="379" customWidth="1"/>
    <col min="8735" max="8960" width="9.140625" style="379"/>
    <col min="8961" max="8961" width="5.85546875" style="379" customWidth="1"/>
    <col min="8962" max="8962" width="0.5703125" style="379" customWidth="1"/>
    <col min="8963" max="8963" width="8.5703125" style="379" customWidth="1"/>
    <col min="8964" max="8964" width="0.5703125" style="379" customWidth="1"/>
    <col min="8965" max="8965" width="10.85546875" style="379" customWidth="1"/>
    <col min="8966" max="8966" width="11.85546875" style="379" customWidth="1"/>
    <col min="8967" max="8967" width="10.7109375" style="379" customWidth="1"/>
    <col min="8968" max="8968" width="0.5703125" style="379" customWidth="1"/>
    <col min="8969" max="8969" width="10.7109375" style="379" customWidth="1"/>
    <col min="8970" max="8970" width="0.5703125" style="379" customWidth="1"/>
    <col min="8971" max="8971" width="10.85546875" style="379" customWidth="1"/>
    <col min="8972" max="8972" width="11.85546875" style="379" customWidth="1"/>
    <col min="8973" max="8973" width="0.5703125" style="379" customWidth="1"/>
    <col min="8974" max="8974" width="10.85546875" style="379" customWidth="1"/>
    <col min="8975" max="8975" width="11.85546875" style="379" customWidth="1"/>
    <col min="8976" max="8976" width="10.7109375" style="379" customWidth="1"/>
    <col min="8977" max="8977" width="0.5703125" style="379" customWidth="1"/>
    <col min="8978" max="8978" width="10.7109375" style="379" customWidth="1"/>
    <col min="8979" max="8979" width="0.5703125" style="379" customWidth="1"/>
    <col min="8980" max="8980" width="10.85546875" style="379" customWidth="1"/>
    <col min="8981" max="8981" width="11.85546875" style="379" customWidth="1"/>
    <col min="8982" max="8982" width="0.5703125" style="379" customWidth="1"/>
    <col min="8983" max="8983" width="10.85546875" style="379" customWidth="1"/>
    <col min="8984" max="8984" width="11.85546875" style="379" customWidth="1"/>
    <col min="8985" max="8985" width="10.7109375" style="379" customWidth="1"/>
    <col min="8986" max="8986" width="0.5703125" style="379" customWidth="1"/>
    <col min="8987" max="8987" width="10.7109375" style="379" customWidth="1"/>
    <col min="8988" max="8988" width="0.5703125" style="379" customWidth="1"/>
    <col min="8989" max="8989" width="10.85546875" style="379" customWidth="1"/>
    <col min="8990" max="8990" width="11.85546875" style="379" customWidth="1"/>
    <col min="8991" max="9216" width="9.140625" style="379"/>
    <col min="9217" max="9217" width="5.85546875" style="379" customWidth="1"/>
    <col min="9218" max="9218" width="0.5703125" style="379" customWidth="1"/>
    <col min="9219" max="9219" width="8.5703125" style="379" customWidth="1"/>
    <col min="9220" max="9220" width="0.5703125" style="379" customWidth="1"/>
    <col min="9221" max="9221" width="10.85546875" style="379" customWidth="1"/>
    <col min="9222" max="9222" width="11.85546875" style="379" customWidth="1"/>
    <col min="9223" max="9223" width="10.7109375" style="379" customWidth="1"/>
    <col min="9224" max="9224" width="0.5703125" style="379" customWidth="1"/>
    <col min="9225" max="9225" width="10.7109375" style="379" customWidth="1"/>
    <col min="9226" max="9226" width="0.5703125" style="379" customWidth="1"/>
    <col min="9227" max="9227" width="10.85546875" style="379" customWidth="1"/>
    <col min="9228" max="9228" width="11.85546875" style="379" customWidth="1"/>
    <col min="9229" max="9229" width="0.5703125" style="379" customWidth="1"/>
    <col min="9230" max="9230" width="10.85546875" style="379" customWidth="1"/>
    <col min="9231" max="9231" width="11.85546875" style="379" customWidth="1"/>
    <col min="9232" max="9232" width="10.7109375" style="379" customWidth="1"/>
    <col min="9233" max="9233" width="0.5703125" style="379" customWidth="1"/>
    <col min="9234" max="9234" width="10.7109375" style="379" customWidth="1"/>
    <col min="9235" max="9235" width="0.5703125" style="379" customWidth="1"/>
    <col min="9236" max="9236" width="10.85546875" style="379" customWidth="1"/>
    <col min="9237" max="9237" width="11.85546875" style="379" customWidth="1"/>
    <col min="9238" max="9238" width="0.5703125" style="379" customWidth="1"/>
    <col min="9239" max="9239" width="10.85546875" style="379" customWidth="1"/>
    <col min="9240" max="9240" width="11.85546875" style="379" customWidth="1"/>
    <col min="9241" max="9241" width="10.7109375" style="379" customWidth="1"/>
    <col min="9242" max="9242" width="0.5703125" style="379" customWidth="1"/>
    <col min="9243" max="9243" width="10.7109375" style="379" customWidth="1"/>
    <col min="9244" max="9244" width="0.5703125" style="379" customWidth="1"/>
    <col min="9245" max="9245" width="10.85546875" style="379" customWidth="1"/>
    <col min="9246" max="9246" width="11.85546875" style="379" customWidth="1"/>
    <col min="9247" max="9472" width="9.140625" style="379"/>
    <col min="9473" max="9473" width="5.85546875" style="379" customWidth="1"/>
    <col min="9474" max="9474" width="0.5703125" style="379" customWidth="1"/>
    <col min="9475" max="9475" width="8.5703125" style="379" customWidth="1"/>
    <col min="9476" max="9476" width="0.5703125" style="379" customWidth="1"/>
    <col min="9477" max="9477" width="10.85546875" style="379" customWidth="1"/>
    <col min="9478" max="9478" width="11.85546875" style="379" customWidth="1"/>
    <col min="9479" max="9479" width="10.7109375" style="379" customWidth="1"/>
    <col min="9480" max="9480" width="0.5703125" style="379" customWidth="1"/>
    <col min="9481" max="9481" width="10.7109375" style="379" customWidth="1"/>
    <col min="9482" max="9482" width="0.5703125" style="379" customWidth="1"/>
    <col min="9483" max="9483" width="10.85546875" style="379" customWidth="1"/>
    <col min="9484" max="9484" width="11.85546875" style="379" customWidth="1"/>
    <col min="9485" max="9485" width="0.5703125" style="379" customWidth="1"/>
    <col min="9486" max="9486" width="10.85546875" style="379" customWidth="1"/>
    <col min="9487" max="9487" width="11.85546875" style="379" customWidth="1"/>
    <col min="9488" max="9488" width="10.7109375" style="379" customWidth="1"/>
    <col min="9489" max="9489" width="0.5703125" style="379" customWidth="1"/>
    <col min="9490" max="9490" width="10.7109375" style="379" customWidth="1"/>
    <col min="9491" max="9491" width="0.5703125" style="379" customWidth="1"/>
    <col min="9492" max="9492" width="10.85546875" style="379" customWidth="1"/>
    <col min="9493" max="9493" width="11.85546875" style="379" customWidth="1"/>
    <col min="9494" max="9494" width="0.5703125" style="379" customWidth="1"/>
    <col min="9495" max="9495" width="10.85546875" style="379" customWidth="1"/>
    <col min="9496" max="9496" width="11.85546875" style="379" customWidth="1"/>
    <col min="9497" max="9497" width="10.7109375" style="379" customWidth="1"/>
    <col min="9498" max="9498" width="0.5703125" style="379" customWidth="1"/>
    <col min="9499" max="9499" width="10.7109375" style="379" customWidth="1"/>
    <col min="9500" max="9500" width="0.5703125" style="379" customWidth="1"/>
    <col min="9501" max="9501" width="10.85546875" style="379" customWidth="1"/>
    <col min="9502" max="9502" width="11.85546875" style="379" customWidth="1"/>
    <col min="9503" max="9728" width="9.140625" style="379"/>
    <col min="9729" max="9729" width="5.85546875" style="379" customWidth="1"/>
    <col min="9730" max="9730" width="0.5703125" style="379" customWidth="1"/>
    <col min="9731" max="9731" width="8.5703125" style="379" customWidth="1"/>
    <col min="9732" max="9732" width="0.5703125" style="379" customWidth="1"/>
    <col min="9733" max="9733" width="10.85546875" style="379" customWidth="1"/>
    <col min="9734" max="9734" width="11.85546875" style="379" customWidth="1"/>
    <col min="9735" max="9735" width="10.7109375" style="379" customWidth="1"/>
    <col min="9736" max="9736" width="0.5703125" style="379" customWidth="1"/>
    <col min="9737" max="9737" width="10.7109375" style="379" customWidth="1"/>
    <col min="9738" max="9738" width="0.5703125" style="379" customWidth="1"/>
    <col min="9739" max="9739" width="10.85546875" style="379" customWidth="1"/>
    <col min="9740" max="9740" width="11.85546875" style="379" customWidth="1"/>
    <col min="9741" max="9741" width="0.5703125" style="379" customWidth="1"/>
    <col min="9742" max="9742" width="10.85546875" style="379" customWidth="1"/>
    <col min="9743" max="9743" width="11.85546875" style="379" customWidth="1"/>
    <col min="9744" max="9744" width="10.7109375" style="379" customWidth="1"/>
    <col min="9745" max="9745" width="0.5703125" style="379" customWidth="1"/>
    <col min="9746" max="9746" width="10.7109375" style="379" customWidth="1"/>
    <col min="9747" max="9747" width="0.5703125" style="379" customWidth="1"/>
    <col min="9748" max="9748" width="10.85546875" style="379" customWidth="1"/>
    <col min="9749" max="9749" width="11.85546875" style="379" customWidth="1"/>
    <col min="9750" max="9750" width="0.5703125" style="379" customWidth="1"/>
    <col min="9751" max="9751" width="10.85546875" style="379" customWidth="1"/>
    <col min="9752" max="9752" width="11.85546875" style="379" customWidth="1"/>
    <col min="9753" max="9753" width="10.7109375" style="379" customWidth="1"/>
    <col min="9754" max="9754" width="0.5703125" style="379" customWidth="1"/>
    <col min="9755" max="9755" width="10.7109375" style="379" customWidth="1"/>
    <col min="9756" max="9756" width="0.5703125" style="379" customWidth="1"/>
    <col min="9757" max="9757" width="10.85546875" style="379" customWidth="1"/>
    <col min="9758" max="9758" width="11.85546875" style="379" customWidth="1"/>
    <col min="9759" max="9984" width="9.140625" style="379"/>
    <col min="9985" max="9985" width="5.85546875" style="379" customWidth="1"/>
    <col min="9986" max="9986" width="0.5703125" style="379" customWidth="1"/>
    <col min="9987" max="9987" width="8.5703125" style="379" customWidth="1"/>
    <col min="9988" max="9988" width="0.5703125" style="379" customWidth="1"/>
    <col min="9989" max="9989" width="10.85546875" style="379" customWidth="1"/>
    <col min="9990" max="9990" width="11.85546875" style="379" customWidth="1"/>
    <col min="9991" max="9991" width="10.7109375" style="379" customWidth="1"/>
    <col min="9992" max="9992" width="0.5703125" style="379" customWidth="1"/>
    <col min="9993" max="9993" width="10.7109375" style="379" customWidth="1"/>
    <col min="9994" max="9994" width="0.5703125" style="379" customWidth="1"/>
    <col min="9995" max="9995" width="10.85546875" style="379" customWidth="1"/>
    <col min="9996" max="9996" width="11.85546875" style="379" customWidth="1"/>
    <col min="9997" max="9997" width="0.5703125" style="379" customWidth="1"/>
    <col min="9998" max="9998" width="10.85546875" style="379" customWidth="1"/>
    <col min="9999" max="9999" width="11.85546875" style="379" customWidth="1"/>
    <col min="10000" max="10000" width="10.7109375" style="379" customWidth="1"/>
    <col min="10001" max="10001" width="0.5703125" style="379" customWidth="1"/>
    <col min="10002" max="10002" width="10.7109375" style="379" customWidth="1"/>
    <col min="10003" max="10003" width="0.5703125" style="379" customWidth="1"/>
    <col min="10004" max="10004" width="10.85546875" style="379" customWidth="1"/>
    <col min="10005" max="10005" width="11.85546875" style="379" customWidth="1"/>
    <col min="10006" max="10006" width="0.5703125" style="379" customWidth="1"/>
    <col min="10007" max="10007" width="10.85546875" style="379" customWidth="1"/>
    <col min="10008" max="10008" width="11.85546875" style="379" customWidth="1"/>
    <col min="10009" max="10009" width="10.7109375" style="379" customWidth="1"/>
    <col min="10010" max="10010" width="0.5703125" style="379" customWidth="1"/>
    <col min="10011" max="10011" width="10.7109375" style="379" customWidth="1"/>
    <col min="10012" max="10012" width="0.5703125" style="379" customWidth="1"/>
    <col min="10013" max="10013" width="10.85546875" style="379" customWidth="1"/>
    <col min="10014" max="10014" width="11.85546875" style="379" customWidth="1"/>
    <col min="10015" max="10240" width="9.140625" style="379"/>
    <col min="10241" max="10241" width="5.85546875" style="379" customWidth="1"/>
    <col min="10242" max="10242" width="0.5703125" style="379" customWidth="1"/>
    <col min="10243" max="10243" width="8.5703125" style="379" customWidth="1"/>
    <col min="10244" max="10244" width="0.5703125" style="379" customWidth="1"/>
    <col min="10245" max="10245" width="10.85546875" style="379" customWidth="1"/>
    <col min="10246" max="10246" width="11.85546875" style="379" customWidth="1"/>
    <col min="10247" max="10247" width="10.7109375" style="379" customWidth="1"/>
    <col min="10248" max="10248" width="0.5703125" style="379" customWidth="1"/>
    <col min="10249" max="10249" width="10.7109375" style="379" customWidth="1"/>
    <col min="10250" max="10250" width="0.5703125" style="379" customWidth="1"/>
    <col min="10251" max="10251" width="10.85546875" style="379" customWidth="1"/>
    <col min="10252" max="10252" width="11.85546875" style="379" customWidth="1"/>
    <col min="10253" max="10253" width="0.5703125" style="379" customWidth="1"/>
    <col min="10254" max="10254" width="10.85546875" style="379" customWidth="1"/>
    <col min="10255" max="10255" width="11.85546875" style="379" customWidth="1"/>
    <col min="10256" max="10256" width="10.7109375" style="379" customWidth="1"/>
    <col min="10257" max="10257" width="0.5703125" style="379" customWidth="1"/>
    <col min="10258" max="10258" width="10.7109375" style="379" customWidth="1"/>
    <col min="10259" max="10259" width="0.5703125" style="379" customWidth="1"/>
    <col min="10260" max="10260" width="10.85546875" style="379" customWidth="1"/>
    <col min="10261" max="10261" width="11.85546875" style="379" customWidth="1"/>
    <col min="10262" max="10262" width="0.5703125" style="379" customWidth="1"/>
    <col min="10263" max="10263" width="10.85546875" style="379" customWidth="1"/>
    <col min="10264" max="10264" width="11.85546875" style="379" customWidth="1"/>
    <col min="10265" max="10265" width="10.7109375" style="379" customWidth="1"/>
    <col min="10266" max="10266" width="0.5703125" style="379" customWidth="1"/>
    <col min="10267" max="10267" width="10.7109375" style="379" customWidth="1"/>
    <col min="10268" max="10268" width="0.5703125" style="379" customWidth="1"/>
    <col min="10269" max="10269" width="10.85546875" style="379" customWidth="1"/>
    <col min="10270" max="10270" width="11.85546875" style="379" customWidth="1"/>
    <col min="10271" max="10496" width="9.140625" style="379"/>
    <col min="10497" max="10497" width="5.85546875" style="379" customWidth="1"/>
    <col min="10498" max="10498" width="0.5703125" style="379" customWidth="1"/>
    <col min="10499" max="10499" width="8.5703125" style="379" customWidth="1"/>
    <col min="10500" max="10500" width="0.5703125" style="379" customWidth="1"/>
    <col min="10501" max="10501" width="10.85546875" style="379" customWidth="1"/>
    <col min="10502" max="10502" width="11.85546875" style="379" customWidth="1"/>
    <col min="10503" max="10503" width="10.7109375" style="379" customWidth="1"/>
    <col min="10504" max="10504" width="0.5703125" style="379" customWidth="1"/>
    <col min="10505" max="10505" width="10.7109375" style="379" customWidth="1"/>
    <col min="10506" max="10506" width="0.5703125" style="379" customWidth="1"/>
    <col min="10507" max="10507" width="10.85546875" style="379" customWidth="1"/>
    <col min="10508" max="10508" width="11.85546875" style="379" customWidth="1"/>
    <col min="10509" max="10509" width="0.5703125" style="379" customWidth="1"/>
    <col min="10510" max="10510" width="10.85546875" style="379" customWidth="1"/>
    <col min="10511" max="10511" width="11.85546875" style="379" customWidth="1"/>
    <col min="10512" max="10512" width="10.7109375" style="379" customWidth="1"/>
    <col min="10513" max="10513" width="0.5703125" style="379" customWidth="1"/>
    <col min="10514" max="10514" width="10.7109375" style="379" customWidth="1"/>
    <col min="10515" max="10515" width="0.5703125" style="379" customWidth="1"/>
    <col min="10516" max="10516" width="10.85546875" style="379" customWidth="1"/>
    <col min="10517" max="10517" width="11.85546875" style="379" customWidth="1"/>
    <col min="10518" max="10518" width="0.5703125" style="379" customWidth="1"/>
    <col min="10519" max="10519" width="10.85546875" style="379" customWidth="1"/>
    <col min="10520" max="10520" width="11.85546875" style="379" customWidth="1"/>
    <col min="10521" max="10521" width="10.7109375" style="379" customWidth="1"/>
    <col min="10522" max="10522" width="0.5703125" style="379" customWidth="1"/>
    <col min="10523" max="10523" width="10.7109375" style="379" customWidth="1"/>
    <col min="10524" max="10524" width="0.5703125" style="379" customWidth="1"/>
    <col min="10525" max="10525" width="10.85546875" style="379" customWidth="1"/>
    <col min="10526" max="10526" width="11.85546875" style="379" customWidth="1"/>
    <col min="10527" max="10752" width="9.140625" style="379"/>
    <col min="10753" max="10753" width="5.85546875" style="379" customWidth="1"/>
    <col min="10754" max="10754" width="0.5703125" style="379" customWidth="1"/>
    <col min="10755" max="10755" width="8.5703125" style="379" customWidth="1"/>
    <col min="10756" max="10756" width="0.5703125" style="379" customWidth="1"/>
    <col min="10757" max="10757" width="10.85546875" style="379" customWidth="1"/>
    <col min="10758" max="10758" width="11.85546875" style="379" customWidth="1"/>
    <col min="10759" max="10759" width="10.7109375" style="379" customWidth="1"/>
    <col min="10760" max="10760" width="0.5703125" style="379" customWidth="1"/>
    <col min="10761" max="10761" width="10.7109375" style="379" customWidth="1"/>
    <col min="10762" max="10762" width="0.5703125" style="379" customWidth="1"/>
    <col min="10763" max="10763" width="10.85546875" style="379" customWidth="1"/>
    <col min="10764" max="10764" width="11.85546875" style="379" customWidth="1"/>
    <col min="10765" max="10765" width="0.5703125" style="379" customWidth="1"/>
    <col min="10766" max="10766" width="10.85546875" style="379" customWidth="1"/>
    <col min="10767" max="10767" width="11.85546875" style="379" customWidth="1"/>
    <col min="10768" max="10768" width="10.7109375" style="379" customWidth="1"/>
    <col min="10769" max="10769" width="0.5703125" style="379" customWidth="1"/>
    <col min="10770" max="10770" width="10.7109375" style="379" customWidth="1"/>
    <col min="10771" max="10771" width="0.5703125" style="379" customWidth="1"/>
    <col min="10772" max="10772" width="10.85546875" style="379" customWidth="1"/>
    <col min="10773" max="10773" width="11.85546875" style="379" customWidth="1"/>
    <col min="10774" max="10774" width="0.5703125" style="379" customWidth="1"/>
    <col min="10775" max="10775" width="10.85546875" style="379" customWidth="1"/>
    <col min="10776" max="10776" width="11.85546875" style="379" customWidth="1"/>
    <col min="10777" max="10777" width="10.7109375" style="379" customWidth="1"/>
    <col min="10778" max="10778" width="0.5703125" style="379" customWidth="1"/>
    <col min="10779" max="10779" width="10.7109375" style="379" customWidth="1"/>
    <col min="10780" max="10780" width="0.5703125" style="379" customWidth="1"/>
    <col min="10781" max="10781" width="10.85546875" style="379" customWidth="1"/>
    <col min="10782" max="10782" width="11.85546875" style="379" customWidth="1"/>
    <col min="10783" max="11008" width="9.140625" style="379"/>
    <col min="11009" max="11009" width="5.85546875" style="379" customWidth="1"/>
    <col min="11010" max="11010" width="0.5703125" style="379" customWidth="1"/>
    <col min="11011" max="11011" width="8.5703125" style="379" customWidth="1"/>
    <col min="11012" max="11012" width="0.5703125" style="379" customWidth="1"/>
    <col min="11013" max="11013" width="10.85546875" style="379" customWidth="1"/>
    <col min="11014" max="11014" width="11.85546875" style="379" customWidth="1"/>
    <col min="11015" max="11015" width="10.7109375" style="379" customWidth="1"/>
    <col min="11016" max="11016" width="0.5703125" style="379" customWidth="1"/>
    <col min="11017" max="11017" width="10.7109375" style="379" customWidth="1"/>
    <col min="11018" max="11018" width="0.5703125" style="379" customWidth="1"/>
    <col min="11019" max="11019" width="10.85546875" style="379" customWidth="1"/>
    <col min="11020" max="11020" width="11.85546875" style="379" customWidth="1"/>
    <col min="11021" max="11021" width="0.5703125" style="379" customWidth="1"/>
    <col min="11022" max="11022" width="10.85546875" style="379" customWidth="1"/>
    <col min="11023" max="11023" width="11.85546875" style="379" customWidth="1"/>
    <col min="11024" max="11024" width="10.7109375" style="379" customWidth="1"/>
    <col min="11025" max="11025" width="0.5703125" style="379" customWidth="1"/>
    <col min="11026" max="11026" width="10.7109375" style="379" customWidth="1"/>
    <col min="11027" max="11027" width="0.5703125" style="379" customWidth="1"/>
    <col min="11028" max="11028" width="10.85546875" style="379" customWidth="1"/>
    <col min="11029" max="11029" width="11.85546875" style="379" customWidth="1"/>
    <col min="11030" max="11030" width="0.5703125" style="379" customWidth="1"/>
    <col min="11031" max="11031" width="10.85546875" style="379" customWidth="1"/>
    <col min="11032" max="11032" width="11.85546875" style="379" customWidth="1"/>
    <col min="11033" max="11033" width="10.7109375" style="379" customWidth="1"/>
    <col min="11034" max="11034" width="0.5703125" style="379" customWidth="1"/>
    <col min="11035" max="11035" width="10.7109375" style="379" customWidth="1"/>
    <col min="11036" max="11036" width="0.5703125" style="379" customWidth="1"/>
    <col min="11037" max="11037" width="10.85546875" style="379" customWidth="1"/>
    <col min="11038" max="11038" width="11.85546875" style="379" customWidth="1"/>
    <col min="11039" max="11264" width="9.140625" style="379"/>
    <col min="11265" max="11265" width="5.85546875" style="379" customWidth="1"/>
    <col min="11266" max="11266" width="0.5703125" style="379" customWidth="1"/>
    <col min="11267" max="11267" width="8.5703125" style="379" customWidth="1"/>
    <col min="11268" max="11268" width="0.5703125" style="379" customWidth="1"/>
    <col min="11269" max="11269" width="10.85546875" style="379" customWidth="1"/>
    <col min="11270" max="11270" width="11.85546875" style="379" customWidth="1"/>
    <col min="11271" max="11271" width="10.7109375" style="379" customWidth="1"/>
    <col min="11272" max="11272" width="0.5703125" style="379" customWidth="1"/>
    <col min="11273" max="11273" width="10.7109375" style="379" customWidth="1"/>
    <col min="11274" max="11274" width="0.5703125" style="379" customWidth="1"/>
    <col min="11275" max="11275" width="10.85546875" style="379" customWidth="1"/>
    <col min="11276" max="11276" width="11.85546875" style="379" customWidth="1"/>
    <col min="11277" max="11277" width="0.5703125" style="379" customWidth="1"/>
    <col min="11278" max="11278" width="10.85546875" style="379" customWidth="1"/>
    <col min="11279" max="11279" width="11.85546875" style="379" customWidth="1"/>
    <col min="11280" max="11280" width="10.7109375" style="379" customWidth="1"/>
    <col min="11281" max="11281" width="0.5703125" style="379" customWidth="1"/>
    <col min="11282" max="11282" width="10.7109375" style="379" customWidth="1"/>
    <col min="11283" max="11283" width="0.5703125" style="379" customWidth="1"/>
    <col min="11284" max="11284" width="10.85546875" style="379" customWidth="1"/>
    <col min="11285" max="11285" width="11.85546875" style="379" customWidth="1"/>
    <col min="11286" max="11286" width="0.5703125" style="379" customWidth="1"/>
    <col min="11287" max="11287" width="10.85546875" style="379" customWidth="1"/>
    <col min="11288" max="11288" width="11.85546875" style="379" customWidth="1"/>
    <col min="11289" max="11289" width="10.7109375" style="379" customWidth="1"/>
    <col min="11290" max="11290" width="0.5703125" style="379" customWidth="1"/>
    <col min="11291" max="11291" width="10.7109375" style="379" customWidth="1"/>
    <col min="11292" max="11292" width="0.5703125" style="379" customWidth="1"/>
    <col min="11293" max="11293" width="10.85546875" style="379" customWidth="1"/>
    <col min="11294" max="11294" width="11.85546875" style="379" customWidth="1"/>
    <col min="11295" max="11520" width="9.140625" style="379"/>
    <col min="11521" max="11521" width="5.85546875" style="379" customWidth="1"/>
    <col min="11522" max="11522" width="0.5703125" style="379" customWidth="1"/>
    <col min="11523" max="11523" width="8.5703125" style="379" customWidth="1"/>
    <col min="11524" max="11524" width="0.5703125" style="379" customWidth="1"/>
    <col min="11525" max="11525" width="10.85546875" style="379" customWidth="1"/>
    <col min="11526" max="11526" width="11.85546875" style="379" customWidth="1"/>
    <col min="11527" max="11527" width="10.7109375" style="379" customWidth="1"/>
    <col min="11528" max="11528" width="0.5703125" style="379" customWidth="1"/>
    <col min="11529" max="11529" width="10.7109375" style="379" customWidth="1"/>
    <col min="11530" max="11530" width="0.5703125" style="379" customWidth="1"/>
    <col min="11531" max="11531" width="10.85546875" style="379" customWidth="1"/>
    <col min="11532" max="11532" width="11.85546875" style="379" customWidth="1"/>
    <col min="11533" max="11533" width="0.5703125" style="379" customWidth="1"/>
    <col min="11534" max="11534" width="10.85546875" style="379" customWidth="1"/>
    <col min="11535" max="11535" width="11.85546875" style="379" customWidth="1"/>
    <col min="11536" max="11536" width="10.7109375" style="379" customWidth="1"/>
    <col min="11537" max="11537" width="0.5703125" style="379" customWidth="1"/>
    <col min="11538" max="11538" width="10.7109375" style="379" customWidth="1"/>
    <col min="11539" max="11539" width="0.5703125" style="379" customWidth="1"/>
    <col min="11540" max="11540" width="10.85546875" style="379" customWidth="1"/>
    <col min="11541" max="11541" width="11.85546875" style="379" customWidth="1"/>
    <col min="11542" max="11542" width="0.5703125" style="379" customWidth="1"/>
    <col min="11543" max="11543" width="10.85546875" style="379" customWidth="1"/>
    <col min="11544" max="11544" width="11.85546875" style="379" customWidth="1"/>
    <col min="11545" max="11545" width="10.7109375" style="379" customWidth="1"/>
    <col min="11546" max="11546" width="0.5703125" style="379" customWidth="1"/>
    <col min="11547" max="11547" width="10.7109375" style="379" customWidth="1"/>
    <col min="11548" max="11548" width="0.5703125" style="379" customWidth="1"/>
    <col min="11549" max="11549" width="10.85546875" style="379" customWidth="1"/>
    <col min="11550" max="11550" width="11.85546875" style="379" customWidth="1"/>
    <col min="11551" max="11776" width="9.140625" style="379"/>
    <col min="11777" max="11777" width="5.85546875" style="379" customWidth="1"/>
    <col min="11778" max="11778" width="0.5703125" style="379" customWidth="1"/>
    <col min="11779" max="11779" width="8.5703125" style="379" customWidth="1"/>
    <col min="11780" max="11780" width="0.5703125" style="379" customWidth="1"/>
    <col min="11781" max="11781" width="10.85546875" style="379" customWidth="1"/>
    <col min="11782" max="11782" width="11.85546875" style="379" customWidth="1"/>
    <col min="11783" max="11783" width="10.7109375" style="379" customWidth="1"/>
    <col min="11784" max="11784" width="0.5703125" style="379" customWidth="1"/>
    <col min="11785" max="11785" width="10.7109375" style="379" customWidth="1"/>
    <col min="11786" max="11786" width="0.5703125" style="379" customWidth="1"/>
    <col min="11787" max="11787" width="10.85546875" style="379" customWidth="1"/>
    <col min="11788" max="11788" width="11.85546875" style="379" customWidth="1"/>
    <col min="11789" max="11789" width="0.5703125" style="379" customWidth="1"/>
    <col min="11790" max="11790" width="10.85546875" style="379" customWidth="1"/>
    <col min="11791" max="11791" width="11.85546875" style="379" customWidth="1"/>
    <col min="11792" max="11792" width="10.7109375" style="379" customWidth="1"/>
    <col min="11793" max="11793" width="0.5703125" style="379" customWidth="1"/>
    <col min="11794" max="11794" width="10.7109375" style="379" customWidth="1"/>
    <col min="11795" max="11795" width="0.5703125" style="379" customWidth="1"/>
    <col min="11796" max="11796" width="10.85546875" style="379" customWidth="1"/>
    <col min="11797" max="11797" width="11.85546875" style="379" customWidth="1"/>
    <col min="11798" max="11798" width="0.5703125" style="379" customWidth="1"/>
    <col min="11799" max="11799" width="10.85546875" style="379" customWidth="1"/>
    <col min="11800" max="11800" width="11.85546875" style="379" customWidth="1"/>
    <col min="11801" max="11801" width="10.7109375" style="379" customWidth="1"/>
    <col min="11802" max="11802" width="0.5703125" style="379" customWidth="1"/>
    <col min="11803" max="11803" width="10.7109375" style="379" customWidth="1"/>
    <col min="11804" max="11804" width="0.5703125" style="379" customWidth="1"/>
    <col min="11805" max="11805" width="10.85546875" style="379" customWidth="1"/>
    <col min="11806" max="11806" width="11.85546875" style="379" customWidth="1"/>
    <col min="11807" max="12032" width="9.140625" style="379"/>
    <col min="12033" max="12033" width="5.85546875" style="379" customWidth="1"/>
    <col min="12034" max="12034" width="0.5703125" style="379" customWidth="1"/>
    <col min="12035" max="12035" width="8.5703125" style="379" customWidth="1"/>
    <col min="12036" max="12036" width="0.5703125" style="379" customWidth="1"/>
    <col min="12037" max="12037" width="10.85546875" style="379" customWidth="1"/>
    <col min="12038" max="12038" width="11.85546875" style="379" customWidth="1"/>
    <col min="12039" max="12039" width="10.7109375" style="379" customWidth="1"/>
    <col min="12040" max="12040" width="0.5703125" style="379" customWidth="1"/>
    <col min="12041" max="12041" width="10.7109375" style="379" customWidth="1"/>
    <col min="12042" max="12042" width="0.5703125" style="379" customWidth="1"/>
    <col min="12043" max="12043" width="10.85546875" style="379" customWidth="1"/>
    <col min="12044" max="12044" width="11.85546875" style="379" customWidth="1"/>
    <col min="12045" max="12045" width="0.5703125" style="379" customWidth="1"/>
    <col min="12046" max="12046" width="10.85546875" style="379" customWidth="1"/>
    <col min="12047" max="12047" width="11.85546875" style="379" customWidth="1"/>
    <col min="12048" max="12048" width="10.7109375" style="379" customWidth="1"/>
    <col min="12049" max="12049" width="0.5703125" style="379" customWidth="1"/>
    <col min="12050" max="12050" width="10.7109375" style="379" customWidth="1"/>
    <col min="12051" max="12051" width="0.5703125" style="379" customWidth="1"/>
    <col min="12052" max="12052" width="10.85546875" style="379" customWidth="1"/>
    <col min="12053" max="12053" width="11.85546875" style="379" customWidth="1"/>
    <col min="12054" max="12054" width="0.5703125" style="379" customWidth="1"/>
    <col min="12055" max="12055" width="10.85546875" style="379" customWidth="1"/>
    <col min="12056" max="12056" width="11.85546875" style="379" customWidth="1"/>
    <col min="12057" max="12057" width="10.7109375" style="379" customWidth="1"/>
    <col min="12058" max="12058" width="0.5703125" style="379" customWidth="1"/>
    <col min="12059" max="12059" width="10.7109375" style="379" customWidth="1"/>
    <col min="12060" max="12060" width="0.5703125" style="379" customWidth="1"/>
    <col min="12061" max="12061" width="10.85546875" style="379" customWidth="1"/>
    <col min="12062" max="12062" width="11.85546875" style="379" customWidth="1"/>
    <col min="12063" max="12288" width="9.140625" style="379"/>
    <col min="12289" max="12289" width="5.85546875" style="379" customWidth="1"/>
    <col min="12290" max="12290" width="0.5703125" style="379" customWidth="1"/>
    <col min="12291" max="12291" width="8.5703125" style="379" customWidth="1"/>
    <col min="12292" max="12292" width="0.5703125" style="379" customWidth="1"/>
    <col min="12293" max="12293" width="10.85546875" style="379" customWidth="1"/>
    <col min="12294" max="12294" width="11.85546875" style="379" customWidth="1"/>
    <col min="12295" max="12295" width="10.7109375" style="379" customWidth="1"/>
    <col min="12296" max="12296" width="0.5703125" style="379" customWidth="1"/>
    <col min="12297" max="12297" width="10.7109375" style="379" customWidth="1"/>
    <col min="12298" max="12298" width="0.5703125" style="379" customWidth="1"/>
    <col min="12299" max="12299" width="10.85546875" style="379" customWidth="1"/>
    <col min="12300" max="12300" width="11.85546875" style="379" customWidth="1"/>
    <col min="12301" max="12301" width="0.5703125" style="379" customWidth="1"/>
    <col min="12302" max="12302" width="10.85546875" style="379" customWidth="1"/>
    <col min="12303" max="12303" width="11.85546875" style="379" customWidth="1"/>
    <col min="12304" max="12304" width="10.7109375" style="379" customWidth="1"/>
    <col min="12305" max="12305" width="0.5703125" style="379" customWidth="1"/>
    <col min="12306" max="12306" width="10.7109375" style="379" customWidth="1"/>
    <col min="12307" max="12307" width="0.5703125" style="379" customWidth="1"/>
    <col min="12308" max="12308" width="10.85546875" style="379" customWidth="1"/>
    <col min="12309" max="12309" width="11.85546875" style="379" customWidth="1"/>
    <col min="12310" max="12310" width="0.5703125" style="379" customWidth="1"/>
    <col min="12311" max="12311" width="10.85546875" style="379" customWidth="1"/>
    <col min="12312" max="12312" width="11.85546875" style="379" customWidth="1"/>
    <col min="12313" max="12313" width="10.7109375" style="379" customWidth="1"/>
    <col min="12314" max="12314" width="0.5703125" style="379" customWidth="1"/>
    <col min="12315" max="12315" width="10.7109375" style="379" customWidth="1"/>
    <col min="12316" max="12316" width="0.5703125" style="379" customWidth="1"/>
    <col min="12317" max="12317" width="10.85546875" style="379" customWidth="1"/>
    <col min="12318" max="12318" width="11.85546875" style="379" customWidth="1"/>
    <col min="12319" max="12544" width="9.140625" style="379"/>
    <col min="12545" max="12545" width="5.85546875" style="379" customWidth="1"/>
    <col min="12546" max="12546" width="0.5703125" style="379" customWidth="1"/>
    <col min="12547" max="12547" width="8.5703125" style="379" customWidth="1"/>
    <col min="12548" max="12548" width="0.5703125" style="379" customWidth="1"/>
    <col min="12549" max="12549" width="10.85546875" style="379" customWidth="1"/>
    <col min="12550" max="12550" width="11.85546875" style="379" customWidth="1"/>
    <col min="12551" max="12551" width="10.7109375" style="379" customWidth="1"/>
    <col min="12552" max="12552" width="0.5703125" style="379" customWidth="1"/>
    <col min="12553" max="12553" width="10.7109375" style="379" customWidth="1"/>
    <col min="12554" max="12554" width="0.5703125" style="379" customWidth="1"/>
    <col min="12555" max="12555" width="10.85546875" style="379" customWidth="1"/>
    <col min="12556" max="12556" width="11.85546875" style="379" customWidth="1"/>
    <col min="12557" max="12557" width="0.5703125" style="379" customWidth="1"/>
    <col min="12558" max="12558" width="10.85546875" style="379" customWidth="1"/>
    <col min="12559" max="12559" width="11.85546875" style="379" customWidth="1"/>
    <col min="12560" max="12560" width="10.7109375" style="379" customWidth="1"/>
    <col min="12561" max="12561" width="0.5703125" style="379" customWidth="1"/>
    <col min="12562" max="12562" width="10.7109375" style="379" customWidth="1"/>
    <col min="12563" max="12563" width="0.5703125" style="379" customWidth="1"/>
    <col min="12564" max="12564" width="10.85546875" style="379" customWidth="1"/>
    <col min="12565" max="12565" width="11.85546875" style="379" customWidth="1"/>
    <col min="12566" max="12566" width="0.5703125" style="379" customWidth="1"/>
    <col min="12567" max="12567" width="10.85546875" style="379" customWidth="1"/>
    <col min="12568" max="12568" width="11.85546875" style="379" customWidth="1"/>
    <col min="12569" max="12569" width="10.7109375" style="379" customWidth="1"/>
    <col min="12570" max="12570" width="0.5703125" style="379" customWidth="1"/>
    <col min="12571" max="12571" width="10.7109375" style="379" customWidth="1"/>
    <col min="12572" max="12572" width="0.5703125" style="379" customWidth="1"/>
    <col min="12573" max="12573" width="10.85546875" style="379" customWidth="1"/>
    <col min="12574" max="12574" width="11.85546875" style="379" customWidth="1"/>
    <col min="12575" max="12800" width="9.140625" style="379"/>
    <col min="12801" max="12801" width="5.85546875" style="379" customWidth="1"/>
    <col min="12802" max="12802" width="0.5703125" style="379" customWidth="1"/>
    <col min="12803" max="12803" width="8.5703125" style="379" customWidth="1"/>
    <col min="12804" max="12804" width="0.5703125" style="379" customWidth="1"/>
    <col min="12805" max="12805" width="10.85546875" style="379" customWidth="1"/>
    <col min="12806" max="12806" width="11.85546875" style="379" customWidth="1"/>
    <col min="12807" max="12807" width="10.7109375" style="379" customWidth="1"/>
    <col min="12808" max="12808" width="0.5703125" style="379" customWidth="1"/>
    <col min="12809" max="12809" width="10.7109375" style="379" customWidth="1"/>
    <col min="12810" max="12810" width="0.5703125" style="379" customWidth="1"/>
    <col min="12811" max="12811" width="10.85546875" style="379" customWidth="1"/>
    <col min="12812" max="12812" width="11.85546875" style="379" customWidth="1"/>
    <col min="12813" max="12813" width="0.5703125" style="379" customWidth="1"/>
    <col min="12814" max="12814" width="10.85546875" style="379" customWidth="1"/>
    <col min="12815" max="12815" width="11.85546875" style="379" customWidth="1"/>
    <col min="12816" max="12816" width="10.7109375" style="379" customWidth="1"/>
    <col min="12817" max="12817" width="0.5703125" style="379" customWidth="1"/>
    <col min="12818" max="12818" width="10.7109375" style="379" customWidth="1"/>
    <col min="12819" max="12819" width="0.5703125" style="379" customWidth="1"/>
    <col min="12820" max="12820" width="10.85546875" style="379" customWidth="1"/>
    <col min="12821" max="12821" width="11.85546875" style="379" customWidth="1"/>
    <col min="12822" max="12822" width="0.5703125" style="379" customWidth="1"/>
    <col min="12823" max="12823" width="10.85546875" style="379" customWidth="1"/>
    <col min="12824" max="12824" width="11.85546875" style="379" customWidth="1"/>
    <col min="12825" max="12825" width="10.7109375" style="379" customWidth="1"/>
    <col min="12826" max="12826" width="0.5703125" style="379" customWidth="1"/>
    <col min="12827" max="12827" width="10.7109375" style="379" customWidth="1"/>
    <col min="12828" max="12828" width="0.5703125" style="379" customWidth="1"/>
    <col min="12829" max="12829" width="10.85546875" style="379" customWidth="1"/>
    <col min="12830" max="12830" width="11.85546875" style="379" customWidth="1"/>
    <col min="12831" max="13056" width="9.140625" style="379"/>
    <col min="13057" max="13057" width="5.85546875" style="379" customWidth="1"/>
    <col min="13058" max="13058" width="0.5703125" style="379" customWidth="1"/>
    <col min="13059" max="13059" width="8.5703125" style="379" customWidth="1"/>
    <col min="13060" max="13060" width="0.5703125" style="379" customWidth="1"/>
    <col min="13061" max="13061" width="10.85546875" style="379" customWidth="1"/>
    <col min="13062" max="13062" width="11.85546875" style="379" customWidth="1"/>
    <col min="13063" max="13063" width="10.7109375" style="379" customWidth="1"/>
    <col min="13064" max="13064" width="0.5703125" style="379" customWidth="1"/>
    <col min="13065" max="13065" width="10.7109375" style="379" customWidth="1"/>
    <col min="13066" max="13066" width="0.5703125" style="379" customWidth="1"/>
    <col min="13067" max="13067" width="10.85546875" style="379" customWidth="1"/>
    <col min="13068" max="13068" width="11.85546875" style="379" customWidth="1"/>
    <col min="13069" max="13069" width="0.5703125" style="379" customWidth="1"/>
    <col min="13070" max="13070" width="10.85546875" style="379" customWidth="1"/>
    <col min="13071" max="13071" width="11.85546875" style="379" customWidth="1"/>
    <col min="13072" max="13072" width="10.7109375" style="379" customWidth="1"/>
    <col min="13073" max="13073" width="0.5703125" style="379" customWidth="1"/>
    <col min="13074" max="13074" width="10.7109375" style="379" customWidth="1"/>
    <col min="13075" max="13075" width="0.5703125" style="379" customWidth="1"/>
    <col min="13076" max="13076" width="10.85546875" style="379" customWidth="1"/>
    <col min="13077" max="13077" width="11.85546875" style="379" customWidth="1"/>
    <col min="13078" max="13078" width="0.5703125" style="379" customWidth="1"/>
    <col min="13079" max="13079" width="10.85546875" style="379" customWidth="1"/>
    <col min="13080" max="13080" width="11.85546875" style="379" customWidth="1"/>
    <col min="13081" max="13081" width="10.7109375" style="379" customWidth="1"/>
    <col min="13082" max="13082" width="0.5703125" style="379" customWidth="1"/>
    <col min="13083" max="13083" width="10.7109375" style="379" customWidth="1"/>
    <col min="13084" max="13084" width="0.5703125" style="379" customWidth="1"/>
    <col min="13085" max="13085" width="10.85546875" style="379" customWidth="1"/>
    <col min="13086" max="13086" width="11.85546875" style="379" customWidth="1"/>
    <col min="13087" max="13312" width="9.140625" style="379"/>
    <col min="13313" max="13313" width="5.85546875" style="379" customWidth="1"/>
    <col min="13314" max="13314" width="0.5703125" style="379" customWidth="1"/>
    <col min="13315" max="13315" width="8.5703125" style="379" customWidth="1"/>
    <col min="13316" max="13316" width="0.5703125" style="379" customWidth="1"/>
    <col min="13317" max="13317" width="10.85546875" style="379" customWidth="1"/>
    <col min="13318" max="13318" width="11.85546875" style="379" customWidth="1"/>
    <col min="13319" max="13319" width="10.7109375" style="379" customWidth="1"/>
    <col min="13320" max="13320" width="0.5703125" style="379" customWidth="1"/>
    <col min="13321" max="13321" width="10.7109375" style="379" customWidth="1"/>
    <col min="13322" max="13322" width="0.5703125" style="379" customWidth="1"/>
    <col min="13323" max="13323" width="10.85546875" style="379" customWidth="1"/>
    <col min="13324" max="13324" width="11.85546875" style="379" customWidth="1"/>
    <col min="13325" max="13325" width="0.5703125" style="379" customWidth="1"/>
    <col min="13326" max="13326" width="10.85546875" style="379" customWidth="1"/>
    <col min="13327" max="13327" width="11.85546875" style="379" customWidth="1"/>
    <col min="13328" max="13328" width="10.7109375" style="379" customWidth="1"/>
    <col min="13329" max="13329" width="0.5703125" style="379" customWidth="1"/>
    <col min="13330" max="13330" width="10.7109375" style="379" customWidth="1"/>
    <col min="13331" max="13331" width="0.5703125" style="379" customWidth="1"/>
    <col min="13332" max="13332" width="10.85546875" style="379" customWidth="1"/>
    <col min="13333" max="13333" width="11.85546875" style="379" customWidth="1"/>
    <col min="13334" max="13334" width="0.5703125" style="379" customWidth="1"/>
    <col min="13335" max="13335" width="10.85546875" style="379" customWidth="1"/>
    <col min="13336" max="13336" width="11.85546875" style="379" customWidth="1"/>
    <col min="13337" max="13337" width="10.7109375" style="379" customWidth="1"/>
    <col min="13338" max="13338" width="0.5703125" style="379" customWidth="1"/>
    <col min="13339" max="13339" width="10.7109375" style="379" customWidth="1"/>
    <col min="13340" max="13340" width="0.5703125" style="379" customWidth="1"/>
    <col min="13341" max="13341" width="10.85546875" style="379" customWidth="1"/>
    <col min="13342" max="13342" width="11.85546875" style="379" customWidth="1"/>
    <col min="13343" max="13568" width="9.140625" style="379"/>
    <col min="13569" max="13569" width="5.85546875" style="379" customWidth="1"/>
    <col min="13570" max="13570" width="0.5703125" style="379" customWidth="1"/>
    <col min="13571" max="13571" width="8.5703125" style="379" customWidth="1"/>
    <col min="13572" max="13572" width="0.5703125" style="379" customWidth="1"/>
    <col min="13573" max="13573" width="10.85546875" style="379" customWidth="1"/>
    <col min="13574" max="13574" width="11.85546875" style="379" customWidth="1"/>
    <col min="13575" max="13575" width="10.7109375" style="379" customWidth="1"/>
    <col min="13576" max="13576" width="0.5703125" style="379" customWidth="1"/>
    <col min="13577" max="13577" width="10.7109375" style="379" customWidth="1"/>
    <col min="13578" max="13578" width="0.5703125" style="379" customWidth="1"/>
    <col min="13579" max="13579" width="10.85546875" style="379" customWidth="1"/>
    <col min="13580" max="13580" width="11.85546875" style="379" customWidth="1"/>
    <col min="13581" max="13581" width="0.5703125" style="379" customWidth="1"/>
    <col min="13582" max="13582" width="10.85546875" style="379" customWidth="1"/>
    <col min="13583" max="13583" width="11.85546875" style="379" customWidth="1"/>
    <col min="13584" max="13584" width="10.7109375" style="379" customWidth="1"/>
    <col min="13585" max="13585" width="0.5703125" style="379" customWidth="1"/>
    <col min="13586" max="13586" width="10.7109375" style="379" customWidth="1"/>
    <col min="13587" max="13587" width="0.5703125" style="379" customWidth="1"/>
    <col min="13588" max="13588" width="10.85546875" style="379" customWidth="1"/>
    <col min="13589" max="13589" width="11.85546875" style="379" customWidth="1"/>
    <col min="13590" max="13590" width="0.5703125" style="379" customWidth="1"/>
    <col min="13591" max="13591" width="10.85546875" style="379" customWidth="1"/>
    <col min="13592" max="13592" width="11.85546875" style="379" customWidth="1"/>
    <col min="13593" max="13593" width="10.7109375" style="379" customWidth="1"/>
    <col min="13594" max="13594" width="0.5703125" style="379" customWidth="1"/>
    <col min="13595" max="13595" width="10.7109375" style="379" customWidth="1"/>
    <col min="13596" max="13596" width="0.5703125" style="379" customWidth="1"/>
    <col min="13597" max="13597" width="10.85546875" style="379" customWidth="1"/>
    <col min="13598" max="13598" width="11.85546875" style="379" customWidth="1"/>
    <col min="13599" max="13824" width="9.140625" style="379"/>
    <col min="13825" max="13825" width="5.85546875" style="379" customWidth="1"/>
    <col min="13826" max="13826" width="0.5703125" style="379" customWidth="1"/>
    <col min="13827" max="13827" width="8.5703125" style="379" customWidth="1"/>
    <col min="13828" max="13828" width="0.5703125" style="379" customWidth="1"/>
    <col min="13829" max="13829" width="10.85546875" style="379" customWidth="1"/>
    <col min="13830" max="13830" width="11.85546875" style="379" customWidth="1"/>
    <col min="13831" max="13831" width="10.7109375" style="379" customWidth="1"/>
    <col min="13832" max="13832" width="0.5703125" style="379" customWidth="1"/>
    <col min="13833" max="13833" width="10.7109375" style="379" customWidth="1"/>
    <col min="13834" max="13834" width="0.5703125" style="379" customWidth="1"/>
    <col min="13835" max="13835" width="10.85546875" style="379" customWidth="1"/>
    <col min="13836" max="13836" width="11.85546875" style="379" customWidth="1"/>
    <col min="13837" max="13837" width="0.5703125" style="379" customWidth="1"/>
    <col min="13838" max="13838" width="10.85546875" style="379" customWidth="1"/>
    <col min="13839" max="13839" width="11.85546875" style="379" customWidth="1"/>
    <col min="13840" max="13840" width="10.7109375" style="379" customWidth="1"/>
    <col min="13841" max="13841" width="0.5703125" style="379" customWidth="1"/>
    <col min="13842" max="13842" width="10.7109375" style="379" customWidth="1"/>
    <col min="13843" max="13843" width="0.5703125" style="379" customWidth="1"/>
    <col min="13844" max="13844" width="10.85546875" style="379" customWidth="1"/>
    <col min="13845" max="13845" width="11.85546875" style="379" customWidth="1"/>
    <col min="13846" max="13846" width="0.5703125" style="379" customWidth="1"/>
    <col min="13847" max="13847" width="10.85546875" style="379" customWidth="1"/>
    <col min="13848" max="13848" width="11.85546875" style="379" customWidth="1"/>
    <col min="13849" max="13849" width="10.7109375" style="379" customWidth="1"/>
    <col min="13850" max="13850" width="0.5703125" style="379" customWidth="1"/>
    <col min="13851" max="13851" width="10.7109375" style="379" customWidth="1"/>
    <col min="13852" max="13852" width="0.5703125" style="379" customWidth="1"/>
    <col min="13853" max="13853" width="10.85546875" style="379" customWidth="1"/>
    <col min="13854" max="13854" width="11.85546875" style="379" customWidth="1"/>
    <col min="13855" max="14080" width="9.140625" style="379"/>
    <col min="14081" max="14081" width="5.85546875" style="379" customWidth="1"/>
    <col min="14082" max="14082" width="0.5703125" style="379" customWidth="1"/>
    <col min="14083" max="14083" width="8.5703125" style="379" customWidth="1"/>
    <col min="14084" max="14084" width="0.5703125" style="379" customWidth="1"/>
    <col min="14085" max="14085" width="10.85546875" style="379" customWidth="1"/>
    <col min="14086" max="14086" width="11.85546875" style="379" customWidth="1"/>
    <col min="14087" max="14087" width="10.7109375" style="379" customWidth="1"/>
    <col min="14088" max="14088" width="0.5703125" style="379" customWidth="1"/>
    <col min="14089" max="14089" width="10.7109375" style="379" customWidth="1"/>
    <col min="14090" max="14090" width="0.5703125" style="379" customWidth="1"/>
    <col min="14091" max="14091" width="10.85546875" style="379" customWidth="1"/>
    <col min="14092" max="14092" width="11.85546875" style="379" customWidth="1"/>
    <col min="14093" max="14093" width="0.5703125" style="379" customWidth="1"/>
    <col min="14094" max="14094" width="10.85546875" style="379" customWidth="1"/>
    <col min="14095" max="14095" width="11.85546875" style="379" customWidth="1"/>
    <col min="14096" max="14096" width="10.7109375" style="379" customWidth="1"/>
    <col min="14097" max="14097" width="0.5703125" style="379" customWidth="1"/>
    <col min="14098" max="14098" width="10.7109375" style="379" customWidth="1"/>
    <col min="14099" max="14099" width="0.5703125" style="379" customWidth="1"/>
    <col min="14100" max="14100" width="10.85546875" style="379" customWidth="1"/>
    <col min="14101" max="14101" width="11.85546875" style="379" customWidth="1"/>
    <col min="14102" max="14102" width="0.5703125" style="379" customWidth="1"/>
    <col min="14103" max="14103" width="10.85546875" style="379" customWidth="1"/>
    <col min="14104" max="14104" width="11.85546875" style="379" customWidth="1"/>
    <col min="14105" max="14105" width="10.7109375" style="379" customWidth="1"/>
    <col min="14106" max="14106" width="0.5703125" style="379" customWidth="1"/>
    <col min="14107" max="14107" width="10.7109375" style="379" customWidth="1"/>
    <col min="14108" max="14108" width="0.5703125" style="379" customWidth="1"/>
    <col min="14109" max="14109" width="10.85546875" style="379" customWidth="1"/>
    <col min="14110" max="14110" width="11.85546875" style="379" customWidth="1"/>
    <col min="14111" max="14336" width="9.140625" style="379"/>
    <col min="14337" max="14337" width="5.85546875" style="379" customWidth="1"/>
    <col min="14338" max="14338" width="0.5703125" style="379" customWidth="1"/>
    <col min="14339" max="14339" width="8.5703125" style="379" customWidth="1"/>
    <col min="14340" max="14340" width="0.5703125" style="379" customWidth="1"/>
    <col min="14341" max="14341" width="10.85546875" style="379" customWidth="1"/>
    <col min="14342" max="14342" width="11.85546875" style="379" customWidth="1"/>
    <col min="14343" max="14343" width="10.7109375" style="379" customWidth="1"/>
    <col min="14344" max="14344" width="0.5703125" style="379" customWidth="1"/>
    <col min="14345" max="14345" width="10.7109375" style="379" customWidth="1"/>
    <col min="14346" max="14346" width="0.5703125" style="379" customWidth="1"/>
    <col min="14347" max="14347" width="10.85546875" style="379" customWidth="1"/>
    <col min="14348" max="14348" width="11.85546875" style="379" customWidth="1"/>
    <col min="14349" max="14349" width="0.5703125" style="379" customWidth="1"/>
    <col min="14350" max="14350" width="10.85546875" style="379" customWidth="1"/>
    <col min="14351" max="14351" width="11.85546875" style="379" customWidth="1"/>
    <col min="14352" max="14352" width="10.7109375" style="379" customWidth="1"/>
    <col min="14353" max="14353" width="0.5703125" style="379" customWidth="1"/>
    <col min="14354" max="14354" width="10.7109375" style="379" customWidth="1"/>
    <col min="14355" max="14355" width="0.5703125" style="379" customWidth="1"/>
    <col min="14356" max="14356" width="10.85546875" style="379" customWidth="1"/>
    <col min="14357" max="14357" width="11.85546875" style="379" customWidth="1"/>
    <col min="14358" max="14358" width="0.5703125" style="379" customWidth="1"/>
    <col min="14359" max="14359" width="10.85546875" style="379" customWidth="1"/>
    <col min="14360" max="14360" width="11.85546875" style="379" customWidth="1"/>
    <col min="14361" max="14361" width="10.7109375" style="379" customWidth="1"/>
    <col min="14362" max="14362" width="0.5703125" style="379" customWidth="1"/>
    <col min="14363" max="14363" width="10.7109375" style="379" customWidth="1"/>
    <col min="14364" max="14364" width="0.5703125" style="379" customWidth="1"/>
    <col min="14365" max="14365" width="10.85546875" style="379" customWidth="1"/>
    <col min="14366" max="14366" width="11.85546875" style="379" customWidth="1"/>
    <col min="14367" max="14592" width="9.140625" style="379"/>
    <col min="14593" max="14593" width="5.85546875" style="379" customWidth="1"/>
    <col min="14594" max="14594" width="0.5703125" style="379" customWidth="1"/>
    <col min="14595" max="14595" width="8.5703125" style="379" customWidth="1"/>
    <col min="14596" max="14596" width="0.5703125" style="379" customWidth="1"/>
    <col min="14597" max="14597" width="10.85546875" style="379" customWidth="1"/>
    <col min="14598" max="14598" width="11.85546875" style="379" customWidth="1"/>
    <col min="14599" max="14599" width="10.7109375" style="379" customWidth="1"/>
    <col min="14600" max="14600" width="0.5703125" style="379" customWidth="1"/>
    <col min="14601" max="14601" width="10.7109375" style="379" customWidth="1"/>
    <col min="14602" max="14602" width="0.5703125" style="379" customWidth="1"/>
    <col min="14603" max="14603" width="10.85546875" style="379" customWidth="1"/>
    <col min="14604" max="14604" width="11.85546875" style="379" customWidth="1"/>
    <col min="14605" max="14605" width="0.5703125" style="379" customWidth="1"/>
    <col min="14606" max="14606" width="10.85546875" style="379" customWidth="1"/>
    <col min="14607" max="14607" width="11.85546875" style="379" customWidth="1"/>
    <col min="14608" max="14608" width="10.7109375" style="379" customWidth="1"/>
    <col min="14609" max="14609" width="0.5703125" style="379" customWidth="1"/>
    <col min="14610" max="14610" width="10.7109375" style="379" customWidth="1"/>
    <col min="14611" max="14611" width="0.5703125" style="379" customWidth="1"/>
    <col min="14612" max="14612" width="10.85546875" style="379" customWidth="1"/>
    <col min="14613" max="14613" width="11.85546875" style="379" customWidth="1"/>
    <col min="14614" max="14614" width="0.5703125" style="379" customWidth="1"/>
    <col min="14615" max="14615" width="10.85546875" style="379" customWidth="1"/>
    <col min="14616" max="14616" width="11.85546875" style="379" customWidth="1"/>
    <col min="14617" max="14617" width="10.7109375" style="379" customWidth="1"/>
    <col min="14618" max="14618" width="0.5703125" style="379" customWidth="1"/>
    <col min="14619" max="14619" width="10.7109375" style="379" customWidth="1"/>
    <col min="14620" max="14620" width="0.5703125" style="379" customWidth="1"/>
    <col min="14621" max="14621" width="10.85546875" style="379" customWidth="1"/>
    <col min="14622" max="14622" width="11.85546875" style="379" customWidth="1"/>
    <col min="14623" max="14848" width="9.140625" style="379"/>
    <col min="14849" max="14849" width="5.85546875" style="379" customWidth="1"/>
    <col min="14850" max="14850" width="0.5703125" style="379" customWidth="1"/>
    <col min="14851" max="14851" width="8.5703125" style="379" customWidth="1"/>
    <col min="14852" max="14852" width="0.5703125" style="379" customWidth="1"/>
    <col min="14853" max="14853" width="10.85546875" style="379" customWidth="1"/>
    <col min="14854" max="14854" width="11.85546875" style="379" customWidth="1"/>
    <col min="14855" max="14855" width="10.7109375" style="379" customWidth="1"/>
    <col min="14856" max="14856" width="0.5703125" style="379" customWidth="1"/>
    <col min="14857" max="14857" width="10.7109375" style="379" customWidth="1"/>
    <col min="14858" max="14858" width="0.5703125" style="379" customWidth="1"/>
    <col min="14859" max="14859" width="10.85546875" style="379" customWidth="1"/>
    <col min="14860" max="14860" width="11.85546875" style="379" customWidth="1"/>
    <col min="14861" max="14861" width="0.5703125" style="379" customWidth="1"/>
    <col min="14862" max="14862" width="10.85546875" style="379" customWidth="1"/>
    <col min="14863" max="14863" width="11.85546875" style="379" customWidth="1"/>
    <col min="14864" max="14864" width="10.7109375" style="379" customWidth="1"/>
    <col min="14865" max="14865" width="0.5703125" style="379" customWidth="1"/>
    <col min="14866" max="14866" width="10.7109375" style="379" customWidth="1"/>
    <col min="14867" max="14867" width="0.5703125" style="379" customWidth="1"/>
    <col min="14868" max="14868" width="10.85546875" style="379" customWidth="1"/>
    <col min="14869" max="14869" width="11.85546875" style="379" customWidth="1"/>
    <col min="14870" max="14870" width="0.5703125" style="379" customWidth="1"/>
    <col min="14871" max="14871" width="10.85546875" style="379" customWidth="1"/>
    <col min="14872" max="14872" width="11.85546875" style="379" customWidth="1"/>
    <col min="14873" max="14873" width="10.7109375" style="379" customWidth="1"/>
    <col min="14874" max="14874" width="0.5703125" style="379" customWidth="1"/>
    <col min="14875" max="14875" width="10.7109375" style="379" customWidth="1"/>
    <col min="14876" max="14876" width="0.5703125" style="379" customWidth="1"/>
    <col min="14877" max="14877" width="10.85546875" style="379" customWidth="1"/>
    <col min="14878" max="14878" width="11.85546875" style="379" customWidth="1"/>
    <col min="14879" max="15104" width="9.140625" style="379"/>
    <col min="15105" max="15105" width="5.85546875" style="379" customWidth="1"/>
    <col min="15106" max="15106" width="0.5703125" style="379" customWidth="1"/>
    <col min="15107" max="15107" width="8.5703125" style="379" customWidth="1"/>
    <col min="15108" max="15108" width="0.5703125" style="379" customWidth="1"/>
    <col min="15109" max="15109" width="10.85546875" style="379" customWidth="1"/>
    <col min="15110" max="15110" width="11.85546875" style="379" customWidth="1"/>
    <col min="15111" max="15111" width="10.7109375" style="379" customWidth="1"/>
    <col min="15112" max="15112" width="0.5703125" style="379" customWidth="1"/>
    <col min="15113" max="15113" width="10.7109375" style="379" customWidth="1"/>
    <col min="15114" max="15114" width="0.5703125" style="379" customWidth="1"/>
    <col min="15115" max="15115" width="10.85546875" style="379" customWidth="1"/>
    <col min="15116" max="15116" width="11.85546875" style="379" customWidth="1"/>
    <col min="15117" max="15117" width="0.5703125" style="379" customWidth="1"/>
    <col min="15118" max="15118" width="10.85546875" style="379" customWidth="1"/>
    <col min="15119" max="15119" width="11.85546875" style="379" customWidth="1"/>
    <col min="15120" max="15120" width="10.7109375" style="379" customWidth="1"/>
    <col min="15121" max="15121" width="0.5703125" style="379" customWidth="1"/>
    <col min="15122" max="15122" width="10.7109375" style="379" customWidth="1"/>
    <col min="15123" max="15123" width="0.5703125" style="379" customWidth="1"/>
    <col min="15124" max="15124" width="10.85546875" style="379" customWidth="1"/>
    <col min="15125" max="15125" width="11.85546875" style="379" customWidth="1"/>
    <col min="15126" max="15126" width="0.5703125" style="379" customWidth="1"/>
    <col min="15127" max="15127" width="10.85546875" style="379" customWidth="1"/>
    <col min="15128" max="15128" width="11.85546875" style="379" customWidth="1"/>
    <col min="15129" max="15129" width="10.7109375" style="379" customWidth="1"/>
    <col min="15130" max="15130" width="0.5703125" style="379" customWidth="1"/>
    <col min="15131" max="15131" width="10.7109375" style="379" customWidth="1"/>
    <col min="15132" max="15132" width="0.5703125" style="379" customWidth="1"/>
    <col min="15133" max="15133" width="10.85546875" style="379" customWidth="1"/>
    <col min="15134" max="15134" width="11.85546875" style="379" customWidth="1"/>
    <col min="15135" max="15360" width="9.140625" style="379"/>
    <col min="15361" max="15361" width="5.85546875" style="379" customWidth="1"/>
    <col min="15362" max="15362" width="0.5703125" style="379" customWidth="1"/>
    <col min="15363" max="15363" width="8.5703125" style="379" customWidth="1"/>
    <col min="15364" max="15364" width="0.5703125" style="379" customWidth="1"/>
    <col min="15365" max="15365" width="10.85546875" style="379" customWidth="1"/>
    <col min="15366" max="15366" width="11.85546875" style="379" customWidth="1"/>
    <col min="15367" max="15367" width="10.7109375" style="379" customWidth="1"/>
    <col min="15368" max="15368" width="0.5703125" style="379" customWidth="1"/>
    <col min="15369" max="15369" width="10.7109375" style="379" customWidth="1"/>
    <col min="15370" max="15370" width="0.5703125" style="379" customWidth="1"/>
    <col min="15371" max="15371" width="10.85546875" style="379" customWidth="1"/>
    <col min="15372" max="15372" width="11.85546875" style="379" customWidth="1"/>
    <col min="15373" max="15373" width="0.5703125" style="379" customWidth="1"/>
    <col min="15374" max="15374" width="10.85546875" style="379" customWidth="1"/>
    <col min="15375" max="15375" width="11.85546875" style="379" customWidth="1"/>
    <col min="15376" max="15376" width="10.7109375" style="379" customWidth="1"/>
    <col min="15377" max="15377" width="0.5703125" style="379" customWidth="1"/>
    <col min="15378" max="15378" width="10.7109375" style="379" customWidth="1"/>
    <col min="15379" max="15379" width="0.5703125" style="379" customWidth="1"/>
    <col min="15380" max="15380" width="10.85546875" style="379" customWidth="1"/>
    <col min="15381" max="15381" width="11.85546875" style="379" customWidth="1"/>
    <col min="15382" max="15382" width="0.5703125" style="379" customWidth="1"/>
    <col min="15383" max="15383" width="10.85546875" style="379" customWidth="1"/>
    <col min="15384" max="15384" width="11.85546875" style="379" customWidth="1"/>
    <col min="15385" max="15385" width="10.7109375" style="379" customWidth="1"/>
    <col min="15386" max="15386" width="0.5703125" style="379" customWidth="1"/>
    <col min="15387" max="15387" width="10.7109375" style="379" customWidth="1"/>
    <col min="15388" max="15388" width="0.5703125" style="379" customWidth="1"/>
    <col min="15389" max="15389" width="10.85546875" style="379" customWidth="1"/>
    <col min="15390" max="15390" width="11.85546875" style="379" customWidth="1"/>
    <col min="15391" max="15616" width="9.140625" style="379"/>
    <col min="15617" max="15617" width="5.85546875" style="379" customWidth="1"/>
    <col min="15618" max="15618" width="0.5703125" style="379" customWidth="1"/>
    <col min="15619" max="15619" width="8.5703125" style="379" customWidth="1"/>
    <col min="15620" max="15620" width="0.5703125" style="379" customWidth="1"/>
    <col min="15621" max="15621" width="10.85546875" style="379" customWidth="1"/>
    <col min="15622" max="15622" width="11.85546875" style="379" customWidth="1"/>
    <col min="15623" max="15623" width="10.7109375" style="379" customWidth="1"/>
    <col min="15624" max="15624" width="0.5703125" style="379" customWidth="1"/>
    <col min="15625" max="15625" width="10.7109375" style="379" customWidth="1"/>
    <col min="15626" max="15626" width="0.5703125" style="379" customWidth="1"/>
    <col min="15627" max="15627" width="10.85546875" style="379" customWidth="1"/>
    <col min="15628" max="15628" width="11.85546875" style="379" customWidth="1"/>
    <col min="15629" max="15629" width="0.5703125" style="379" customWidth="1"/>
    <col min="15630" max="15630" width="10.85546875" style="379" customWidth="1"/>
    <col min="15631" max="15631" width="11.85546875" style="379" customWidth="1"/>
    <col min="15632" max="15632" width="10.7109375" style="379" customWidth="1"/>
    <col min="15633" max="15633" width="0.5703125" style="379" customWidth="1"/>
    <col min="15634" max="15634" width="10.7109375" style="379" customWidth="1"/>
    <col min="15635" max="15635" width="0.5703125" style="379" customWidth="1"/>
    <col min="15636" max="15636" width="10.85546875" style="379" customWidth="1"/>
    <col min="15637" max="15637" width="11.85546875" style="379" customWidth="1"/>
    <col min="15638" max="15638" width="0.5703125" style="379" customWidth="1"/>
    <col min="15639" max="15639" width="10.85546875" style="379" customWidth="1"/>
    <col min="15640" max="15640" width="11.85546875" style="379" customWidth="1"/>
    <col min="15641" max="15641" width="10.7109375" style="379" customWidth="1"/>
    <col min="15642" max="15642" width="0.5703125" style="379" customWidth="1"/>
    <col min="15643" max="15643" width="10.7109375" style="379" customWidth="1"/>
    <col min="15644" max="15644" width="0.5703125" style="379" customWidth="1"/>
    <col min="15645" max="15645" width="10.85546875" style="379" customWidth="1"/>
    <col min="15646" max="15646" width="11.85546875" style="379" customWidth="1"/>
    <col min="15647" max="15872" width="9.140625" style="379"/>
    <col min="15873" max="15873" width="5.85546875" style="379" customWidth="1"/>
    <col min="15874" max="15874" width="0.5703125" style="379" customWidth="1"/>
    <col min="15875" max="15875" width="8.5703125" style="379" customWidth="1"/>
    <col min="15876" max="15876" width="0.5703125" style="379" customWidth="1"/>
    <col min="15877" max="15877" width="10.85546875" style="379" customWidth="1"/>
    <col min="15878" max="15878" width="11.85546875" style="379" customWidth="1"/>
    <col min="15879" max="15879" width="10.7109375" style="379" customWidth="1"/>
    <col min="15880" max="15880" width="0.5703125" style="379" customWidth="1"/>
    <col min="15881" max="15881" width="10.7109375" style="379" customWidth="1"/>
    <col min="15882" max="15882" width="0.5703125" style="379" customWidth="1"/>
    <col min="15883" max="15883" width="10.85546875" style="379" customWidth="1"/>
    <col min="15884" max="15884" width="11.85546875" style="379" customWidth="1"/>
    <col min="15885" max="15885" width="0.5703125" style="379" customWidth="1"/>
    <col min="15886" max="15886" width="10.85546875" style="379" customWidth="1"/>
    <col min="15887" max="15887" width="11.85546875" style="379" customWidth="1"/>
    <col min="15888" max="15888" width="10.7109375" style="379" customWidth="1"/>
    <col min="15889" max="15889" width="0.5703125" style="379" customWidth="1"/>
    <col min="15890" max="15890" width="10.7109375" style="379" customWidth="1"/>
    <col min="15891" max="15891" width="0.5703125" style="379" customWidth="1"/>
    <col min="15892" max="15892" width="10.85546875" style="379" customWidth="1"/>
    <col min="15893" max="15893" width="11.85546875" style="379" customWidth="1"/>
    <col min="15894" max="15894" width="0.5703125" style="379" customWidth="1"/>
    <col min="15895" max="15895" width="10.85546875" style="379" customWidth="1"/>
    <col min="15896" max="15896" width="11.85546875" style="379" customWidth="1"/>
    <col min="15897" max="15897" width="10.7109375" style="379" customWidth="1"/>
    <col min="15898" max="15898" width="0.5703125" style="379" customWidth="1"/>
    <col min="15899" max="15899" width="10.7109375" style="379" customWidth="1"/>
    <col min="15900" max="15900" width="0.5703125" style="379" customWidth="1"/>
    <col min="15901" max="15901" width="10.85546875" style="379" customWidth="1"/>
    <col min="15902" max="15902" width="11.85546875" style="379" customWidth="1"/>
    <col min="15903" max="16128" width="9.140625" style="379"/>
    <col min="16129" max="16129" width="5.85546875" style="379" customWidth="1"/>
    <col min="16130" max="16130" width="0.5703125" style="379" customWidth="1"/>
    <col min="16131" max="16131" width="8.5703125" style="379" customWidth="1"/>
    <col min="16132" max="16132" width="0.5703125" style="379" customWidth="1"/>
    <col min="16133" max="16133" width="10.85546875" style="379" customWidth="1"/>
    <col min="16134" max="16134" width="11.85546875" style="379" customWidth="1"/>
    <col min="16135" max="16135" width="10.7109375" style="379" customWidth="1"/>
    <col min="16136" max="16136" width="0.5703125" style="379" customWidth="1"/>
    <col min="16137" max="16137" width="10.7109375" style="379" customWidth="1"/>
    <col min="16138" max="16138" width="0.5703125" style="379" customWidth="1"/>
    <col min="16139" max="16139" width="10.85546875" style="379" customWidth="1"/>
    <col min="16140" max="16140" width="11.85546875" style="379" customWidth="1"/>
    <col min="16141" max="16141" width="0.5703125" style="379" customWidth="1"/>
    <col min="16142" max="16142" width="10.85546875" style="379" customWidth="1"/>
    <col min="16143" max="16143" width="11.85546875" style="379" customWidth="1"/>
    <col min="16144" max="16144" width="10.7109375" style="379" customWidth="1"/>
    <col min="16145" max="16145" width="0.5703125" style="379" customWidth="1"/>
    <col min="16146" max="16146" width="10.7109375" style="379" customWidth="1"/>
    <col min="16147" max="16147" width="0.5703125" style="379" customWidth="1"/>
    <col min="16148" max="16148" width="10.85546875" style="379" customWidth="1"/>
    <col min="16149" max="16149" width="11.85546875" style="379" customWidth="1"/>
    <col min="16150" max="16150" width="0.5703125" style="379" customWidth="1"/>
    <col min="16151" max="16151" width="10.85546875" style="379" customWidth="1"/>
    <col min="16152" max="16152" width="11.85546875" style="379" customWidth="1"/>
    <col min="16153" max="16153" width="10.7109375" style="379" customWidth="1"/>
    <col min="16154" max="16154" width="0.5703125" style="379" customWidth="1"/>
    <col min="16155" max="16155" width="10.7109375" style="379" customWidth="1"/>
    <col min="16156" max="16156" width="0.5703125" style="379" customWidth="1"/>
    <col min="16157" max="16157" width="10.85546875" style="379" customWidth="1"/>
    <col min="16158" max="16158" width="11.85546875" style="379" customWidth="1"/>
    <col min="16159" max="16384" width="9.140625" style="379"/>
  </cols>
  <sheetData>
    <row r="1" spans="1:42" ht="20.25" customHeight="1" x14ac:dyDescent="0.2">
      <c r="AD1" s="480" t="s">
        <v>242</v>
      </c>
    </row>
    <row r="2" spans="1:42" x14ac:dyDescent="0.2">
      <c r="AD2" s="481" t="s">
        <v>234</v>
      </c>
    </row>
    <row r="4" spans="1:42" s="381" customFormat="1" ht="21" customHeight="1" x14ac:dyDescent="0.2">
      <c r="A4" s="380"/>
      <c r="C4" s="382"/>
      <c r="E4" s="590" t="s">
        <v>225</v>
      </c>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383"/>
      <c r="AF4" s="383"/>
      <c r="AG4" s="383"/>
      <c r="AH4" s="383"/>
      <c r="AI4" s="384"/>
      <c r="AJ4" s="384"/>
      <c r="AK4" s="384"/>
      <c r="AL4" s="384"/>
      <c r="AM4" s="384"/>
      <c r="AN4" s="385"/>
      <c r="AO4" s="385"/>
      <c r="AP4" s="385"/>
    </row>
    <row r="5" spans="1:42" s="381" customFormat="1" ht="2.4500000000000002" customHeight="1" x14ac:dyDescent="0.2">
      <c r="A5" s="386"/>
      <c r="B5" s="387"/>
      <c r="C5" s="388"/>
      <c r="D5" s="389"/>
      <c r="E5" s="389"/>
      <c r="F5" s="389"/>
      <c r="G5" s="389"/>
      <c r="H5" s="389"/>
      <c r="I5" s="389"/>
      <c r="J5" s="387"/>
      <c r="K5" s="389"/>
      <c r="L5" s="389"/>
      <c r="M5" s="478"/>
      <c r="N5" s="389"/>
      <c r="O5" s="389"/>
      <c r="P5" s="389"/>
      <c r="Q5" s="389"/>
      <c r="R5" s="389"/>
      <c r="S5" s="389"/>
      <c r="T5" s="389"/>
      <c r="U5" s="389"/>
      <c r="V5" s="389"/>
      <c r="W5" s="389"/>
      <c r="X5" s="389"/>
      <c r="Y5" s="389"/>
      <c r="Z5" s="389"/>
      <c r="AA5" s="389"/>
      <c r="AB5" s="389"/>
      <c r="AC5" s="389"/>
      <c r="AD5" s="389"/>
      <c r="AE5" s="390"/>
      <c r="AF5" s="384"/>
      <c r="AG5" s="384"/>
      <c r="AH5" s="384"/>
      <c r="AI5" s="384"/>
      <c r="AJ5" s="384"/>
      <c r="AK5" s="384"/>
      <c r="AL5" s="384"/>
      <c r="AM5" s="384"/>
      <c r="AN5" s="385"/>
      <c r="AO5" s="385"/>
      <c r="AP5" s="385"/>
    </row>
    <row r="6" spans="1:42" s="381" customFormat="1" x14ac:dyDescent="0.2">
      <c r="A6" s="391"/>
      <c r="B6" s="392"/>
      <c r="C6" s="393"/>
      <c r="D6" s="387"/>
      <c r="E6" s="591" t="s">
        <v>203</v>
      </c>
      <c r="F6" s="591"/>
      <c r="G6" s="591"/>
      <c r="H6" s="591"/>
      <c r="I6" s="591"/>
      <c r="J6" s="591"/>
      <c r="K6" s="591"/>
      <c r="L6" s="591"/>
      <c r="M6" s="387"/>
      <c r="N6" s="591" t="s">
        <v>204</v>
      </c>
      <c r="O6" s="591"/>
      <c r="P6" s="591"/>
      <c r="Q6" s="591"/>
      <c r="R6" s="591"/>
      <c r="S6" s="591"/>
      <c r="T6" s="591"/>
      <c r="U6" s="591"/>
      <c r="V6" s="387"/>
      <c r="W6" s="591" t="s">
        <v>41</v>
      </c>
      <c r="X6" s="591"/>
      <c r="Y6" s="591"/>
      <c r="Z6" s="591"/>
      <c r="AA6" s="591"/>
      <c r="AB6" s="591"/>
      <c r="AC6" s="591"/>
      <c r="AD6" s="591"/>
      <c r="AE6" s="384"/>
      <c r="AF6" s="384"/>
      <c r="AG6" s="384"/>
      <c r="AH6" s="384"/>
      <c r="AI6" s="384"/>
      <c r="AJ6" s="384"/>
      <c r="AK6" s="384"/>
      <c r="AL6" s="384"/>
      <c r="AM6" s="384"/>
      <c r="AN6" s="385"/>
      <c r="AO6" s="385"/>
      <c r="AP6" s="385"/>
    </row>
    <row r="7" spans="1:42" s="381" customFormat="1" ht="6" customHeight="1" x14ac:dyDescent="0.2">
      <c r="B7" s="392"/>
      <c r="C7" s="393"/>
      <c r="D7" s="387"/>
      <c r="E7" s="394"/>
      <c r="F7" s="394"/>
      <c r="G7" s="395"/>
      <c r="H7" s="394"/>
      <c r="I7" s="395"/>
      <c r="J7" s="392"/>
      <c r="K7" s="394"/>
      <c r="L7" s="386"/>
      <c r="M7" s="387"/>
      <c r="N7" s="394"/>
      <c r="O7" s="394"/>
      <c r="P7" s="395"/>
      <c r="Q7" s="394"/>
      <c r="R7" s="395"/>
      <c r="S7" s="396"/>
      <c r="T7" s="394"/>
      <c r="U7" s="386"/>
      <c r="V7" s="387"/>
      <c r="W7" s="386"/>
      <c r="X7" s="386"/>
      <c r="Y7" s="395"/>
      <c r="Z7" s="394"/>
      <c r="AA7" s="395"/>
      <c r="AB7" s="387"/>
      <c r="AC7" s="386"/>
      <c r="AD7" s="386"/>
      <c r="AE7" s="384"/>
      <c r="AF7" s="384"/>
      <c r="AG7" s="384"/>
      <c r="AH7" s="384"/>
      <c r="AI7" s="384"/>
      <c r="AJ7" s="384"/>
      <c r="AK7" s="384"/>
      <c r="AL7" s="384"/>
      <c r="AM7" s="384"/>
      <c r="AN7" s="385"/>
      <c r="AO7" s="385"/>
      <c r="AP7" s="385"/>
    </row>
    <row r="8" spans="1:42" s="403" customFormat="1" ht="39.75" customHeight="1" x14ac:dyDescent="0.25">
      <c r="A8" s="592" t="s">
        <v>205</v>
      </c>
      <c r="B8" s="397"/>
      <c r="C8" s="592" t="s">
        <v>206</v>
      </c>
      <c r="D8" s="398"/>
      <c r="E8" s="589" t="s">
        <v>207</v>
      </c>
      <c r="F8" s="589"/>
      <c r="G8" s="587" t="s">
        <v>208</v>
      </c>
      <c r="H8" s="587"/>
      <c r="I8" s="587"/>
      <c r="J8" s="397"/>
      <c r="K8" s="588" t="s">
        <v>209</v>
      </c>
      <c r="L8" s="588"/>
      <c r="M8" s="399"/>
      <c r="N8" s="589" t="s">
        <v>207</v>
      </c>
      <c r="O8" s="589"/>
      <c r="P8" s="587" t="s">
        <v>208</v>
      </c>
      <c r="Q8" s="587"/>
      <c r="R8" s="587"/>
      <c r="S8" s="400"/>
      <c r="T8" s="588" t="s">
        <v>209</v>
      </c>
      <c r="U8" s="588"/>
      <c r="V8" s="398"/>
      <c r="W8" s="589" t="s">
        <v>207</v>
      </c>
      <c r="X8" s="589"/>
      <c r="Y8" s="587" t="s">
        <v>208</v>
      </c>
      <c r="Z8" s="587"/>
      <c r="AA8" s="587"/>
      <c r="AB8" s="400"/>
      <c r="AC8" s="588" t="s">
        <v>209</v>
      </c>
      <c r="AD8" s="588"/>
      <c r="AE8" s="401"/>
      <c r="AF8" s="401"/>
      <c r="AG8" s="401"/>
      <c r="AH8" s="401"/>
      <c r="AI8" s="401"/>
      <c r="AJ8" s="401"/>
      <c r="AK8" s="401"/>
      <c r="AL8" s="401"/>
      <c r="AM8" s="401"/>
      <c r="AN8" s="402"/>
      <c r="AO8" s="402"/>
      <c r="AP8" s="402"/>
    </row>
    <row r="9" spans="1:42" s="405" customFormat="1" ht="2.1" customHeight="1" x14ac:dyDescent="0.25">
      <c r="A9" s="592"/>
      <c r="B9" s="397"/>
      <c r="C9" s="592"/>
      <c r="D9" s="398"/>
      <c r="E9" s="400"/>
      <c r="F9" s="400"/>
      <c r="G9" s="404"/>
      <c r="H9" s="400"/>
      <c r="I9" s="404"/>
      <c r="J9" s="397"/>
      <c r="K9" s="399"/>
      <c r="L9" s="399"/>
      <c r="M9" s="399"/>
      <c r="N9" s="400"/>
      <c r="O9" s="400"/>
      <c r="P9" s="404"/>
      <c r="Q9" s="400"/>
      <c r="R9" s="404"/>
      <c r="S9" s="400"/>
      <c r="T9" s="399"/>
      <c r="U9" s="399"/>
      <c r="V9" s="398"/>
      <c r="W9" s="400"/>
      <c r="X9" s="400"/>
      <c r="Y9" s="404"/>
      <c r="Z9" s="400"/>
      <c r="AA9" s="404"/>
      <c r="AB9" s="400"/>
      <c r="AC9" s="399"/>
      <c r="AD9" s="399"/>
      <c r="AE9" s="401"/>
      <c r="AF9" s="401"/>
      <c r="AG9" s="401"/>
      <c r="AH9" s="401"/>
      <c r="AI9" s="401"/>
      <c r="AJ9" s="401"/>
      <c r="AK9" s="401"/>
      <c r="AL9" s="401"/>
      <c r="AM9" s="401"/>
      <c r="AN9" s="401"/>
      <c r="AO9" s="401"/>
      <c r="AP9" s="401"/>
    </row>
    <row r="10" spans="1:42" s="411" customFormat="1" ht="22.5" customHeight="1" x14ac:dyDescent="0.25">
      <c r="A10" s="592"/>
      <c r="B10" s="406"/>
      <c r="C10" s="592"/>
      <c r="D10" s="406"/>
      <c r="E10" s="407" t="s">
        <v>210</v>
      </c>
      <c r="F10" s="407" t="s">
        <v>211</v>
      </c>
      <c r="G10" s="407" t="s">
        <v>212</v>
      </c>
      <c r="H10" s="408"/>
      <c r="I10" s="407" t="s">
        <v>211</v>
      </c>
      <c r="J10" s="406"/>
      <c r="K10" s="407" t="s">
        <v>213</v>
      </c>
      <c r="L10" s="407" t="s">
        <v>211</v>
      </c>
      <c r="M10" s="408"/>
      <c r="N10" s="407" t="s">
        <v>213</v>
      </c>
      <c r="O10" s="407" t="s">
        <v>211</v>
      </c>
      <c r="P10" s="407" t="s">
        <v>212</v>
      </c>
      <c r="Q10" s="408"/>
      <c r="R10" s="407" t="s">
        <v>211</v>
      </c>
      <c r="S10" s="408"/>
      <c r="T10" s="407" t="s">
        <v>213</v>
      </c>
      <c r="U10" s="407" t="s">
        <v>211</v>
      </c>
      <c r="V10" s="408"/>
      <c r="W10" s="407" t="s">
        <v>213</v>
      </c>
      <c r="X10" s="407" t="s">
        <v>211</v>
      </c>
      <c r="Y10" s="407" t="s">
        <v>212</v>
      </c>
      <c r="Z10" s="408"/>
      <c r="AA10" s="407" t="s">
        <v>211</v>
      </c>
      <c r="AB10" s="408"/>
      <c r="AC10" s="407" t="s">
        <v>213</v>
      </c>
      <c r="AD10" s="407" t="s">
        <v>211</v>
      </c>
      <c r="AE10" s="409"/>
      <c r="AF10" s="409"/>
      <c r="AG10" s="409"/>
      <c r="AH10" s="409"/>
      <c r="AI10" s="409"/>
      <c r="AJ10" s="409"/>
      <c r="AK10" s="409"/>
      <c r="AL10" s="409"/>
      <c r="AM10" s="409"/>
      <c r="AN10" s="410"/>
      <c r="AO10" s="410"/>
      <c r="AP10" s="410"/>
    </row>
    <row r="11" spans="1:42" ht="12" hidden="1" customHeight="1" x14ac:dyDescent="0.2">
      <c r="A11" s="370">
        <v>2003</v>
      </c>
      <c r="E11" s="373">
        <v>15133569</v>
      </c>
      <c r="F11" s="373">
        <v>15133569</v>
      </c>
      <c r="N11" s="373">
        <v>8409236</v>
      </c>
      <c r="O11" s="373">
        <v>8409236</v>
      </c>
      <c r="W11" s="376">
        <v>23542805</v>
      </c>
      <c r="X11" s="376">
        <v>23542805</v>
      </c>
    </row>
    <row r="12" spans="1:42" ht="12" hidden="1" customHeight="1" x14ac:dyDescent="0.2">
      <c r="E12" s="376">
        <v>16101590</v>
      </c>
      <c r="F12" s="373">
        <v>31235159</v>
      </c>
      <c r="N12" s="373">
        <v>8718958</v>
      </c>
      <c r="O12" s="373">
        <v>17128194</v>
      </c>
      <c r="W12" s="376">
        <v>24820548</v>
      </c>
      <c r="X12" s="376">
        <v>48363353</v>
      </c>
    </row>
    <row r="13" spans="1:42" ht="12" hidden="1" customHeight="1" x14ac:dyDescent="0.2">
      <c r="E13" s="376">
        <v>13285905</v>
      </c>
      <c r="F13" s="373">
        <v>44521064</v>
      </c>
      <c r="N13" s="373">
        <v>6967965</v>
      </c>
      <c r="O13" s="373">
        <v>24096159</v>
      </c>
      <c r="W13" s="376">
        <v>20253870</v>
      </c>
      <c r="X13" s="376">
        <v>68617223</v>
      </c>
    </row>
    <row r="14" spans="1:42" ht="12" hidden="1" customHeight="1" x14ac:dyDescent="0.2">
      <c r="E14" s="376">
        <v>18260185</v>
      </c>
      <c r="F14" s="373">
        <v>62781249</v>
      </c>
      <c r="N14" s="373">
        <v>10116156</v>
      </c>
      <c r="O14" s="373">
        <v>34212315</v>
      </c>
      <c r="W14" s="376">
        <v>28376341</v>
      </c>
      <c r="X14" s="376">
        <v>96993564</v>
      </c>
    </row>
    <row r="15" spans="1:42" s="419" customFormat="1" ht="3.95" customHeight="1" x14ac:dyDescent="0.2">
      <c r="A15" s="412"/>
      <c r="B15" s="412"/>
      <c r="C15" s="413"/>
      <c r="D15" s="414"/>
      <c r="E15" s="415"/>
      <c r="F15" s="415"/>
      <c r="G15" s="416"/>
      <c r="H15" s="415"/>
      <c r="I15" s="416"/>
      <c r="J15" s="412"/>
      <c r="K15" s="417"/>
      <c r="L15" s="417"/>
      <c r="M15" s="417"/>
      <c r="N15" s="415"/>
      <c r="O15" s="415"/>
      <c r="P15" s="416"/>
      <c r="Q15" s="415"/>
      <c r="R15" s="416"/>
      <c r="S15" s="415"/>
      <c r="T15" s="417"/>
      <c r="U15" s="417"/>
      <c r="V15" s="414"/>
      <c r="W15" s="415"/>
      <c r="X15" s="415"/>
      <c r="Y15" s="416"/>
      <c r="Z15" s="415"/>
      <c r="AA15" s="416"/>
      <c r="AB15" s="415"/>
      <c r="AC15" s="417"/>
      <c r="AD15" s="417"/>
      <c r="AE15" s="418"/>
      <c r="AF15" s="418"/>
      <c r="AG15" s="418"/>
      <c r="AH15" s="418"/>
      <c r="AI15" s="418"/>
      <c r="AJ15" s="418"/>
      <c r="AK15" s="418"/>
      <c r="AL15" s="418"/>
      <c r="AM15" s="418"/>
      <c r="AN15" s="418"/>
      <c r="AO15" s="418"/>
      <c r="AP15" s="418"/>
    </row>
    <row r="16" spans="1:42" x14ac:dyDescent="0.2">
      <c r="A16" s="586">
        <v>2004</v>
      </c>
      <c r="B16" s="420"/>
      <c r="C16" s="421" t="s">
        <v>214</v>
      </c>
      <c r="E16" s="422">
        <v>14920724</v>
      </c>
      <c r="F16" s="422">
        <v>14920724</v>
      </c>
      <c r="G16" s="423">
        <v>0.22735081679893515</v>
      </c>
      <c r="H16" s="424"/>
      <c r="I16" s="423">
        <v>0.22735081679893515</v>
      </c>
      <c r="J16" s="420"/>
      <c r="K16" s="425">
        <v>-1.4064428556145612</v>
      </c>
      <c r="L16" s="425">
        <v>-1.4064428556145612</v>
      </c>
      <c r="N16" s="422">
        <v>8677942</v>
      </c>
      <c r="O16" s="422">
        <v>8677942</v>
      </c>
      <c r="P16" s="423">
        <v>0.24506006383803675</v>
      </c>
      <c r="Q16" s="424"/>
      <c r="R16" s="423">
        <v>0.24506006383803675</v>
      </c>
      <c r="T16" s="425">
        <v>3.1953675696579329</v>
      </c>
      <c r="U16" s="425">
        <v>3.1953675696579329</v>
      </c>
      <c r="W16" s="422">
        <v>23598666</v>
      </c>
      <c r="X16" s="422">
        <v>23598666</v>
      </c>
      <c r="Y16" s="423">
        <v>0.23355736907929034</v>
      </c>
      <c r="Z16" s="424"/>
      <c r="AA16" s="423">
        <v>0.23355736907929034</v>
      </c>
      <c r="AB16" s="376"/>
      <c r="AC16" s="425">
        <v>0.23727419056480312</v>
      </c>
      <c r="AD16" s="425">
        <v>0.23727419056480312</v>
      </c>
    </row>
    <row r="17" spans="1:40" x14ac:dyDescent="0.2">
      <c r="A17" s="586"/>
      <c r="B17" s="420"/>
      <c r="C17" s="421" t="s">
        <v>215</v>
      </c>
      <c r="E17" s="422">
        <v>16801908</v>
      </c>
      <c r="F17" s="422">
        <v>31722632</v>
      </c>
      <c r="G17" s="423">
        <v>0.25601488959788832</v>
      </c>
      <c r="H17" s="424"/>
      <c r="I17" s="423">
        <v>0.48336570639682347</v>
      </c>
      <c r="J17" s="420"/>
      <c r="K17" s="425">
        <v>4.3493717080114447</v>
      </c>
      <c r="L17" s="425">
        <v>1.5606547736798779</v>
      </c>
      <c r="N17" s="422">
        <v>9113179</v>
      </c>
      <c r="O17" s="422">
        <v>17791121</v>
      </c>
      <c r="P17" s="423">
        <v>0.25735090503110714</v>
      </c>
      <c r="Q17" s="424"/>
      <c r="R17" s="423">
        <v>0.50241096886914394</v>
      </c>
      <c r="T17" s="425">
        <v>4.5214233168688276</v>
      </c>
      <c r="U17" s="425">
        <v>3.8703847002199998</v>
      </c>
      <c r="W17" s="422">
        <v>25915087</v>
      </c>
      <c r="X17" s="422">
        <v>49513753</v>
      </c>
      <c r="Y17" s="423">
        <v>0.25648312235873499</v>
      </c>
      <c r="Z17" s="424"/>
      <c r="AA17" s="423">
        <v>0.49004049143802531</v>
      </c>
      <c r="AB17" s="376"/>
      <c r="AC17" s="425">
        <v>4.409809968740416</v>
      </c>
      <c r="AD17" s="425">
        <v>2.3786605531671881</v>
      </c>
    </row>
    <row r="18" spans="1:40" x14ac:dyDescent="0.2">
      <c r="A18" s="586"/>
      <c r="B18" s="420"/>
      <c r="C18" s="421" t="s">
        <v>216</v>
      </c>
      <c r="E18" s="422">
        <v>14220647</v>
      </c>
      <c r="F18" s="422">
        <v>45943279</v>
      </c>
      <c r="G18" s="423">
        <v>0.21668356782548398</v>
      </c>
      <c r="H18" s="424"/>
      <c r="I18" s="423">
        <v>0.70004927422230745</v>
      </c>
      <c r="J18" s="420"/>
      <c r="K18" s="425">
        <v>7.0355914783373805</v>
      </c>
      <c r="L18" s="425">
        <v>3.1944766639000357</v>
      </c>
      <c r="N18" s="422">
        <v>7153211</v>
      </c>
      <c r="O18" s="422">
        <v>24944332</v>
      </c>
      <c r="P18" s="423">
        <v>0.20200254211274363</v>
      </c>
      <c r="Q18" s="424"/>
      <c r="R18" s="423">
        <v>0.70441351098188754</v>
      </c>
      <c r="T18" s="425">
        <v>2.6585380380067924</v>
      </c>
      <c r="U18" s="425">
        <v>3.5199510428197294</v>
      </c>
      <c r="W18" s="422">
        <v>21373858</v>
      </c>
      <c r="X18" s="422">
        <v>70887611</v>
      </c>
      <c r="Y18" s="423">
        <v>0.21153831498587006</v>
      </c>
      <c r="Z18" s="424"/>
      <c r="AA18" s="423">
        <v>0.70157880642389536</v>
      </c>
      <c r="AB18" s="376"/>
      <c r="AC18" s="425">
        <v>5.5297481419600301</v>
      </c>
      <c r="AD18" s="425">
        <v>3.3087727843489088</v>
      </c>
    </row>
    <row r="19" spans="1:40" x14ac:dyDescent="0.2">
      <c r="A19" s="586"/>
      <c r="B19" s="420"/>
      <c r="C19" s="421" t="s">
        <v>217</v>
      </c>
      <c r="E19" s="422">
        <v>19685357</v>
      </c>
      <c r="F19" s="422">
        <v>65628636</v>
      </c>
      <c r="G19" s="423">
        <v>0.29995072577769255</v>
      </c>
      <c r="H19" s="424"/>
      <c r="I19" s="423">
        <v>1</v>
      </c>
      <c r="J19" s="420"/>
      <c r="K19" s="425">
        <v>7.8048059206410016</v>
      </c>
      <c r="L19" s="425">
        <v>4.5354099278910498</v>
      </c>
      <c r="N19" s="422">
        <v>10467158</v>
      </c>
      <c r="O19" s="422">
        <v>35411490</v>
      </c>
      <c r="P19" s="423">
        <v>0.29558648901811246</v>
      </c>
      <c r="Q19" s="424"/>
      <c r="R19" s="423">
        <v>1</v>
      </c>
      <c r="T19" s="425">
        <v>3.4697171534325881</v>
      </c>
      <c r="U19" s="425">
        <v>3.5050975065557535</v>
      </c>
      <c r="W19" s="422">
        <v>30152515</v>
      </c>
      <c r="X19" s="422">
        <v>101040126</v>
      </c>
      <c r="Y19" s="423">
        <v>0.29842119357610458</v>
      </c>
      <c r="Z19" s="424"/>
      <c r="AA19" s="423">
        <v>1</v>
      </c>
      <c r="AB19" s="376"/>
      <c r="AC19" s="425">
        <v>6.2593482366172584</v>
      </c>
      <c r="AD19" s="425">
        <v>4.1719902157631816</v>
      </c>
    </row>
    <row r="20" spans="1:40" s="378" customFormat="1" ht="2.1" customHeight="1" x14ac:dyDescent="0.2">
      <c r="A20" s="426"/>
      <c r="B20" s="427"/>
      <c r="C20" s="428"/>
      <c r="D20" s="427"/>
      <c r="E20" s="429"/>
      <c r="F20" s="429"/>
      <c r="G20" s="430"/>
      <c r="H20" s="430"/>
      <c r="I20" s="430"/>
      <c r="J20" s="427"/>
      <c r="K20" s="431"/>
      <c r="L20" s="427"/>
      <c r="M20" s="479"/>
      <c r="N20" s="429"/>
      <c r="O20" s="429"/>
      <c r="P20" s="432"/>
      <c r="Q20" s="430"/>
      <c r="R20" s="432"/>
      <c r="S20" s="429"/>
      <c r="T20" s="431"/>
      <c r="U20" s="427"/>
      <c r="V20" s="429"/>
      <c r="W20" s="429"/>
      <c r="X20" s="429"/>
      <c r="Y20" s="432"/>
      <c r="Z20" s="430"/>
      <c r="AA20" s="432"/>
      <c r="AB20" s="429"/>
      <c r="AC20" s="431"/>
      <c r="AD20" s="431"/>
      <c r="AE20" s="433"/>
      <c r="AF20" s="434"/>
      <c r="AG20" s="434">
        <v>0</v>
      </c>
      <c r="AH20" s="435"/>
      <c r="AI20" s="436"/>
      <c r="AJ20" s="435"/>
      <c r="AK20" s="434"/>
      <c r="AL20" s="437"/>
      <c r="AM20" s="437"/>
      <c r="AN20" s="438"/>
    </row>
    <row r="21" spans="1:40" x14ac:dyDescent="0.2">
      <c r="A21" s="586">
        <v>2005</v>
      </c>
      <c r="B21" s="420"/>
      <c r="C21" s="421" t="s">
        <v>214</v>
      </c>
      <c r="E21" s="422">
        <v>18094484</v>
      </c>
      <c r="F21" s="422">
        <v>18094484</v>
      </c>
      <c r="G21" s="423">
        <v>0.24628336305786303</v>
      </c>
      <c r="H21" s="424"/>
      <c r="I21" s="423">
        <v>0.24628336305786303</v>
      </c>
      <c r="J21" s="420"/>
      <c r="K21" s="425">
        <v>21.270817689543751</v>
      </c>
      <c r="L21" s="425">
        <v>21.270817689543751</v>
      </c>
      <c r="N21" s="422">
        <v>8748700</v>
      </c>
      <c r="O21" s="422">
        <v>8748700</v>
      </c>
      <c r="P21" s="423">
        <v>0.24095597776948582</v>
      </c>
      <c r="Q21" s="424"/>
      <c r="R21" s="423">
        <v>0.24095597776948582</v>
      </c>
      <c r="T21" s="425">
        <v>0.81537765520903449</v>
      </c>
      <c r="U21" s="425">
        <v>0.81537765520903449</v>
      </c>
      <c r="W21" s="422">
        <v>26843184</v>
      </c>
      <c r="X21" s="422">
        <v>26843184</v>
      </c>
      <c r="Y21" s="423">
        <v>0.24452137593894088</v>
      </c>
      <c r="Z21" s="424"/>
      <c r="AA21" s="423">
        <v>0.24452137593894088</v>
      </c>
      <c r="AB21" s="376"/>
      <c r="AC21" s="425">
        <v>13.748734780177829</v>
      </c>
      <c r="AD21" s="425">
        <v>13.748734780177829</v>
      </c>
    </row>
    <row r="22" spans="1:40" x14ac:dyDescent="0.2">
      <c r="A22" s="586"/>
      <c r="B22" s="420"/>
      <c r="C22" s="421" t="s">
        <v>215</v>
      </c>
      <c r="E22" s="422">
        <v>19725528</v>
      </c>
      <c r="F22" s="422">
        <v>37820012</v>
      </c>
      <c r="G22" s="423">
        <v>0.26848344356943493</v>
      </c>
      <c r="H22" s="424"/>
      <c r="I22" s="423">
        <v>0.5147668066272979</v>
      </c>
      <c r="J22" s="420"/>
      <c r="K22" s="425">
        <v>17.400523797654412</v>
      </c>
      <c r="L22" s="425">
        <v>19.22091458237135</v>
      </c>
      <c r="N22" s="422">
        <v>9395304</v>
      </c>
      <c r="O22" s="422">
        <v>18144004</v>
      </c>
      <c r="P22" s="423">
        <v>0.25876469209843306</v>
      </c>
      <c r="Q22" s="424"/>
      <c r="R22" s="423">
        <v>0.49972066986791885</v>
      </c>
      <c r="T22" s="425">
        <v>3.0957912710811453</v>
      </c>
      <c r="U22" s="425">
        <v>1.983478163067971</v>
      </c>
      <c r="W22" s="422">
        <v>29120832</v>
      </c>
      <c r="X22" s="422">
        <v>55964016</v>
      </c>
      <c r="Y22" s="423">
        <v>0.2652690496450324</v>
      </c>
      <c r="Z22" s="424"/>
      <c r="AA22" s="423">
        <v>0.50979042558397336</v>
      </c>
      <c r="AB22" s="376"/>
      <c r="AC22" s="425">
        <v>12.370188068440596</v>
      </c>
      <c r="AD22" s="425">
        <v>13.027214883105307</v>
      </c>
    </row>
    <row r="23" spans="1:40" x14ac:dyDescent="0.2">
      <c r="A23" s="586"/>
      <c r="B23" s="420"/>
      <c r="C23" s="421" t="s">
        <v>216</v>
      </c>
      <c r="E23" s="422">
        <v>15983577</v>
      </c>
      <c r="F23" s="422">
        <v>53803589</v>
      </c>
      <c r="G23" s="423">
        <v>0.21755188472101825</v>
      </c>
      <c r="H23" s="424"/>
      <c r="I23" s="423">
        <v>0.73231869134831618</v>
      </c>
      <c r="J23" s="420"/>
      <c r="K23" s="425">
        <v>12.396974624291005</v>
      </c>
      <c r="L23" s="425">
        <v>17.108726610479849</v>
      </c>
      <c r="N23" s="422">
        <v>7279072</v>
      </c>
      <c r="O23" s="422">
        <v>25423076</v>
      </c>
      <c r="P23" s="423">
        <v>0.20047960394281283</v>
      </c>
      <c r="Q23" s="424"/>
      <c r="R23" s="423">
        <v>0.70020027381073169</v>
      </c>
      <c r="T23" s="425">
        <v>1.7595035292542047</v>
      </c>
      <c r="U23" s="425">
        <v>1.9192496315395418</v>
      </c>
      <c r="W23" s="422">
        <v>23262649</v>
      </c>
      <c r="X23" s="422">
        <v>79226665</v>
      </c>
      <c r="Y23" s="423">
        <v>0.21190537387310787</v>
      </c>
      <c r="Z23" s="424"/>
      <c r="AA23" s="423">
        <v>0.72169579945708118</v>
      </c>
      <c r="AB23" s="376"/>
      <c r="AC23" s="425">
        <v>8.8369212521202307</v>
      </c>
      <c r="AD23" s="425">
        <v>11.763767860649162</v>
      </c>
    </row>
    <row r="24" spans="1:40" x14ac:dyDescent="0.2">
      <c r="A24" s="586"/>
      <c r="B24" s="420"/>
      <c r="C24" s="421" t="s">
        <v>217</v>
      </c>
      <c r="E24" s="422">
        <v>19666595</v>
      </c>
      <c r="F24" s="422">
        <v>73470184</v>
      </c>
      <c r="G24" s="423">
        <v>0.26768130865168377</v>
      </c>
      <c r="H24" s="424"/>
      <c r="I24" s="423">
        <v>1</v>
      </c>
      <c r="J24" s="420"/>
      <c r="K24" s="425">
        <v>-9.5309422125288354E-2</v>
      </c>
      <c r="L24" s="425">
        <v>11.948363516194364</v>
      </c>
      <c r="N24" s="422">
        <v>10885216</v>
      </c>
      <c r="O24" s="422">
        <v>36308292</v>
      </c>
      <c r="P24" s="423">
        <v>0.29979972618926826</v>
      </c>
      <c r="Q24" s="424"/>
      <c r="R24" s="423">
        <v>1</v>
      </c>
      <c r="T24" s="425">
        <v>3.9939972244615012</v>
      </c>
      <c r="U24" s="425">
        <v>2.5325169881301237</v>
      </c>
      <c r="W24" s="422">
        <v>30551811</v>
      </c>
      <c r="X24" s="422">
        <v>109778476</v>
      </c>
      <c r="Y24" s="423">
        <v>0.27830420054291882</v>
      </c>
      <c r="Z24" s="424"/>
      <c r="AA24" s="423">
        <v>1</v>
      </c>
      <c r="AB24" s="376"/>
      <c r="AC24" s="425">
        <v>1.3242543781173808</v>
      </c>
      <c r="AD24" s="425">
        <v>8.64839578683819</v>
      </c>
    </row>
    <row r="25" spans="1:40" s="378" customFormat="1" ht="2.1" customHeight="1" x14ac:dyDescent="0.2">
      <c r="A25" s="426"/>
      <c r="B25" s="427"/>
      <c r="C25" s="428"/>
      <c r="D25" s="427"/>
      <c r="E25" s="429"/>
      <c r="F25" s="429"/>
      <c r="G25" s="430"/>
      <c r="H25" s="430"/>
      <c r="I25" s="430"/>
      <c r="J25" s="427"/>
      <c r="K25" s="431"/>
      <c r="L25" s="427"/>
      <c r="M25" s="479"/>
      <c r="N25" s="429"/>
      <c r="O25" s="429"/>
      <c r="P25" s="432"/>
      <c r="Q25" s="430"/>
      <c r="R25" s="432"/>
      <c r="S25" s="429"/>
      <c r="T25" s="431"/>
      <c r="U25" s="427"/>
      <c r="V25" s="429"/>
      <c r="W25" s="429"/>
      <c r="X25" s="429"/>
      <c r="Y25" s="432"/>
      <c r="Z25" s="430"/>
      <c r="AA25" s="432"/>
      <c r="AB25" s="429"/>
      <c r="AC25" s="431"/>
      <c r="AD25" s="431"/>
      <c r="AE25" s="433"/>
      <c r="AF25" s="434"/>
      <c r="AG25" s="434">
        <v>0</v>
      </c>
      <c r="AH25" s="435"/>
      <c r="AI25" s="436"/>
      <c r="AJ25" s="435"/>
      <c r="AK25" s="434"/>
      <c r="AL25" s="437"/>
      <c r="AM25" s="437"/>
      <c r="AN25" s="438"/>
    </row>
    <row r="26" spans="1:40" x14ac:dyDescent="0.2">
      <c r="A26" s="586">
        <v>2006</v>
      </c>
      <c r="B26" s="420"/>
      <c r="C26" s="421" t="s">
        <v>214</v>
      </c>
      <c r="E26" s="422">
        <v>18271705</v>
      </c>
      <c r="F26" s="422">
        <v>18271705</v>
      </c>
      <c r="G26" s="423">
        <v>0.26336937548768158</v>
      </c>
      <c r="H26" s="424"/>
      <c r="I26" s="423">
        <v>0.26336937548768158</v>
      </c>
      <c r="J26" s="420"/>
      <c r="K26" s="425">
        <v>0.97942002656721239</v>
      </c>
      <c r="L26" s="425">
        <v>0.97942002656721239</v>
      </c>
      <c r="N26" s="422">
        <v>8993273</v>
      </c>
      <c r="O26" s="422">
        <v>8993273</v>
      </c>
      <c r="P26" s="423">
        <v>0.24186055555347877</v>
      </c>
      <c r="Q26" s="424"/>
      <c r="R26" s="423">
        <v>0.24186055555347877</v>
      </c>
      <c r="T26" s="425">
        <v>2.7955353366785922</v>
      </c>
      <c r="U26" s="425">
        <v>2.7955353366785922</v>
      </c>
      <c r="W26" s="422">
        <v>27264978</v>
      </c>
      <c r="X26" s="422">
        <v>27264978</v>
      </c>
      <c r="Y26" s="423">
        <v>0.25586398449173026</v>
      </c>
      <c r="Z26" s="424"/>
      <c r="AA26" s="423">
        <v>0.25586398449173026</v>
      </c>
      <c r="AB26" s="376"/>
      <c r="AC26" s="425">
        <v>1.571326262935127</v>
      </c>
      <c r="AD26" s="425">
        <v>1.571326262935127</v>
      </c>
    </row>
    <row r="27" spans="1:40" x14ac:dyDescent="0.2">
      <c r="A27" s="586"/>
      <c r="B27" s="420"/>
      <c r="C27" s="421" t="s">
        <v>215</v>
      </c>
      <c r="E27" s="422">
        <v>18154327</v>
      </c>
      <c r="F27" s="422">
        <v>36426032</v>
      </c>
      <c r="G27" s="423">
        <v>0.26167748244562594</v>
      </c>
      <c r="H27" s="424"/>
      <c r="I27" s="423">
        <v>0.52504685793330752</v>
      </c>
      <c r="J27" s="420"/>
      <c r="K27" s="425">
        <v>-7.9653178358520993</v>
      </c>
      <c r="L27" s="425">
        <v>-3.6858264349572392</v>
      </c>
      <c r="N27" s="422">
        <v>9571352</v>
      </c>
      <c r="O27" s="422">
        <v>18564625</v>
      </c>
      <c r="P27" s="423">
        <v>0.25740712109127567</v>
      </c>
      <c r="Q27" s="424"/>
      <c r="R27" s="423">
        <v>0.49926767664475447</v>
      </c>
      <c r="T27" s="425">
        <v>1.8737871600535756</v>
      </c>
      <c r="U27" s="425">
        <v>2.3182369227872748</v>
      </c>
      <c r="W27" s="422">
        <v>27725679</v>
      </c>
      <c r="X27" s="422">
        <v>54990657</v>
      </c>
      <c r="Y27" s="423">
        <v>0.2601873620319331</v>
      </c>
      <c r="Z27" s="424"/>
      <c r="AA27" s="423">
        <v>0.51605134652366336</v>
      </c>
      <c r="AB27" s="376"/>
      <c r="AC27" s="425">
        <v>-4.7909105069525486</v>
      </c>
      <c r="AD27" s="425">
        <v>-1.7392586693563952</v>
      </c>
    </row>
    <row r="28" spans="1:40" x14ac:dyDescent="0.2">
      <c r="A28" s="586"/>
      <c r="B28" s="420"/>
      <c r="C28" s="421" t="s">
        <v>216</v>
      </c>
      <c r="E28" s="422">
        <v>13933932</v>
      </c>
      <c r="F28" s="422">
        <v>50359964</v>
      </c>
      <c r="G28" s="423">
        <v>0.20084447340452474</v>
      </c>
      <c r="H28" s="424"/>
      <c r="I28" s="423">
        <v>0.72589133133783224</v>
      </c>
      <c r="J28" s="420"/>
      <c r="K28" s="425">
        <v>-12.823443713506682</v>
      </c>
      <c r="L28" s="425">
        <v>-6.4003629943719931</v>
      </c>
      <c r="N28" s="422">
        <v>7439731</v>
      </c>
      <c r="O28" s="422">
        <v>26004356</v>
      </c>
      <c r="P28" s="423">
        <v>0.20008037928220773</v>
      </c>
      <c r="Q28" s="424"/>
      <c r="R28" s="423">
        <v>0.69934805592696225</v>
      </c>
      <c r="T28" s="425">
        <v>2.2071357447762572</v>
      </c>
      <c r="U28" s="425">
        <v>2.2864267093407582</v>
      </c>
      <c r="W28" s="422">
        <v>21373663</v>
      </c>
      <c r="X28" s="422">
        <v>76364320</v>
      </c>
      <c r="Y28" s="423">
        <v>0.20057784672936355</v>
      </c>
      <c r="Z28" s="424"/>
      <c r="AA28" s="423">
        <v>0.71662919325302687</v>
      </c>
      <c r="AB28" s="376"/>
      <c r="AC28" s="425">
        <v>-8.1202532007425283</v>
      </c>
      <c r="AD28" s="425">
        <v>-3.6128555960294428</v>
      </c>
    </row>
    <row r="29" spans="1:40" x14ac:dyDescent="0.2">
      <c r="A29" s="586"/>
      <c r="B29" s="420"/>
      <c r="C29" s="421" t="s">
        <v>217</v>
      </c>
      <c r="E29" s="422">
        <v>19016762</v>
      </c>
      <c r="F29" s="422">
        <v>69376726</v>
      </c>
      <c r="G29" s="423">
        <v>0.27410866866216776</v>
      </c>
      <c r="H29" s="424"/>
      <c r="I29" s="423">
        <v>1</v>
      </c>
      <c r="J29" s="420"/>
      <c r="K29" s="425">
        <v>-3.3042476341227345</v>
      </c>
      <c r="L29" s="425">
        <v>-5.5715907830038915</v>
      </c>
      <c r="N29" s="422">
        <v>11179355</v>
      </c>
      <c r="O29" s="422">
        <v>37183711</v>
      </c>
      <c r="P29" s="423">
        <v>0.3006519440730378</v>
      </c>
      <c r="Q29" s="424"/>
      <c r="R29" s="423">
        <v>1</v>
      </c>
      <c r="T29" s="425">
        <v>2.7021879951670229</v>
      </c>
      <c r="U29" s="425">
        <v>2.4110718289915702</v>
      </c>
      <c r="W29" s="422">
        <v>30196117</v>
      </c>
      <c r="X29" s="422">
        <v>106560437</v>
      </c>
      <c r="Y29" s="423">
        <v>0.28337080674697307</v>
      </c>
      <c r="Z29" s="424"/>
      <c r="AA29" s="423">
        <v>1</v>
      </c>
      <c r="AB29" s="376"/>
      <c r="AC29" s="425">
        <v>-1.1642321301346097</v>
      </c>
      <c r="AD29" s="425">
        <v>-2.9313933999229502</v>
      </c>
    </row>
    <row r="30" spans="1:40" s="378" customFormat="1" ht="2.1" customHeight="1" x14ac:dyDescent="0.2">
      <c r="A30" s="426"/>
      <c r="B30" s="427"/>
      <c r="C30" s="428"/>
      <c r="D30" s="427"/>
      <c r="E30" s="429"/>
      <c r="F30" s="429"/>
      <c r="G30" s="430"/>
      <c r="H30" s="430"/>
      <c r="I30" s="430"/>
      <c r="J30" s="427"/>
      <c r="K30" s="431"/>
      <c r="L30" s="427"/>
      <c r="M30" s="479"/>
      <c r="N30" s="429"/>
      <c r="O30" s="429"/>
      <c r="P30" s="432"/>
      <c r="Q30" s="430"/>
      <c r="R30" s="432"/>
      <c r="S30" s="429"/>
      <c r="T30" s="431"/>
      <c r="U30" s="427"/>
      <c r="V30" s="429"/>
      <c r="W30" s="429"/>
      <c r="X30" s="429"/>
      <c r="Y30" s="432"/>
      <c r="Z30" s="430"/>
      <c r="AA30" s="432"/>
      <c r="AB30" s="429"/>
      <c r="AC30" s="431"/>
      <c r="AD30" s="431"/>
      <c r="AE30" s="433"/>
      <c r="AF30" s="434"/>
      <c r="AG30" s="434">
        <v>0</v>
      </c>
      <c r="AH30" s="435"/>
      <c r="AI30" s="436"/>
      <c r="AJ30" s="435"/>
      <c r="AK30" s="434"/>
      <c r="AL30" s="437"/>
      <c r="AM30" s="437"/>
      <c r="AN30" s="438"/>
    </row>
    <row r="31" spans="1:40" x14ac:dyDescent="0.2">
      <c r="A31" s="586">
        <v>2007</v>
      </c>
      <c r="B31" s="420"/>
      <c r="C31" s="421" t="s">
        <v>214</v>
      </c>
      <c r="E31" s="422">
        <v>17210376</v>
      </c>
      <c r="F31" s="422">
        <v>17210376</v>
      </c>
      <c r="G31" s="423">
        <v>0.28028783449692318</v>
      </c>
      <c r="H31" s="424"/>
      <c r="I31" s="423">
        <v>0.28028783449692318</v>
      </c>
      <c r="J31" s="420"/>
      <c r="K31" s="425">
        <v>-5.8085931225356369</v>
      </c>
      <c r="L31" s="425">
        <v>-5.8085931225356369</v>
      </c>
      <c r="N31" s="422">
        <v>9136169</v>
      </c>
      <c r="O31" s="422">
        <v>9136169</v>
      </c>
      <c r="P31" s="423">
        <v>0.24249108372054173</v>
      </c>
      <c r="Q31" s="424"/>
      <c r="R31" s="423">
        <v>0.24249108372054173</v>
      </c>
      <c r="T31" s="425">
        <v>1.588920963480148</v>
      </c>
      <c r="U31" s="425">
        <v>1.588920963480148</v>
      </c>
      <c r="W31" s="422">
        <v>26346545</v>
      </c>
      <c r="X31" s="422">
        <v>26346545</v>
      </c>
      <c r="Y31" s="423">
        <v>0.26591501390251765</v>
      </c>
      <c r="Z31" s="424"/>
      <c r="AA31" s="423">
        <v>0.26591501390251765</v>
      </c>
      <c r="AB31" s="376"/>
      <c r="AC31" s="425">
        <v>-3.3685448049875557</v>
      </c>
      <c r="AD31" s="425">
        <v>-3.3685448049875557</v>
      </c>
    </row>
    <row r="32" spans="1:40" x14ac:dyDescent="0.2">
      <c r="A32" s="586"/>
      <c r="B32" s="420"/>
      <c r="C32" s="421" t="s">
        <v>215</v>
      </c>
      <c r="E32" s="422">
        <v>17504073</v>
      </c>
      <c r="F32" s="422">
        <v>34714449</v>
      </c>
      <c r="G32" s="423">
        <v>0.28507097788253211</v>
      </c>
      <c r="H32" s="424"/>
      <c r="I32" s="423">
        <v>0.56535881237945529</v>
      </c>
      <c r="J32" s="420"/>
      <c r="K32" s="425">
        <v>-3.5818127546121645</v>
      </c>
      <c r="L32" s="425">
        <v>-4.6987906890325029</v>
      </c>
      <c r="N32" s="422">
        <v>9725319</v>
      </c>
      <c r="O32" s="422">
        <v>18861488</v>
      </c>
      <c r="P32" s="423">
        <v>0.25812823119164885</v>
      </c>
      <c r="Q32" s="424"/>
      <c r="R32" s="423">
        <v>0.50061931491219058</v>
      </c>
      <c r="T32" s="425">
        <v>1.608623316747728</v>
      </c>
      <c r="U32" s="425">
        <v>1.5990788933253433</v>
      </c>
      <c r="W32" s="422">
        <v>27229392</v>
      </c>
      <c r="X32" s="422">
        <v>53575937</v>
      </c>
      <c r="Y32" s="423">
        <v>0.27482556639730571</v>
      </c>
      <c r="Z32" s="424"/>
      <c r="AA32" s="423">
        <v>0.5407405802998233</v>
      </c>
      <c r="AB32" s="376"/>
      <c r="AC32" s="425">
        <v>-1.7899904272858387</v>
      </c>
      <c r="AD32" s="425">
        <v>-2.5726552057743191</v>
      </c>
    </row>
    <row r="33" spans="1:40" x14ac:dyDescent="0.2">
      <c r="A33" s="586"/>
      <c r="B33" s="420"/>
      <c r="C33" s="421" t="s">
        <v>216</v>
      </c>
      <c r="E33" s="422">
        <v>11098907</v>
      </c>
      <c r="F33" s="422">
        <v>45813356</v>
      </c>
      <c r="G33" s="423">
        <v>0.1807565743080071</v>
      </c>
      <c r="H33" s="424"/>
      <c r="I33" s="423">
        <v>0.74611538668746236</v>
      </c>
      <c r="J33" s="420"/>
      <c r="K33" s="425">
        <v>-20.346195173049502</v>
      </c>
      <c r="L33" s="425">
        <v>-9.0282193212052331</v>
      </c>
      <c r="N33" s="422">
        <v>7453643</v>
      </c>
      <c r="O33" s="422">
        <v>26315131</v>
      </c>
      <c r="P33" s="423">
        <v>0.19783368376132598</v>
      </c>
      <c r="Q33" s="424"/>
      <c r="R33" s="423">
        <v>0.69845299867351651</v>
      </c>
      <c r="T33" s="425">
        <v>0.18699600832341923</v>
      </c>
      <c r="U33" s="425">
        <v>1.1950882382936152</v>
      </c>
      <c r="W33" s="422">
        <v>18552550</v>
      </c>
      <c r="X33" s="422">
        <v>72128487</v>
      </c>
      <c r="Y33" s="423">
        <v>0.18725041902751019</v>
      </c>
      <c r="Z33" s="424"/>
      <c r="AA33" s="423">
        <v>0.72799099932733347</v>
      </c>
      <c r="AB33" s="376"/>
      <c r="AC33" s="425">
        <v>-13.199015068217365</v>
      </c>
      <c r="AD33" s="425">
        <v>-5.5468745089329676</v>
      </c>
    </row>
    <row r="34" spans="1:40" x14ac:dyDescent="0.2">
      <c r="A34" s="586"/>
      <c r="B34" s="420"/>
      <c r="C34" s="421" t="s">
        <v>217</v>
      </c>
      <c r="E34" s="422">
        <v>15589152</v>
      </c>
      <c r="F34" s="422">
        <v>61402508</v>
      </c>
      <c r="G34" s="423">
        <v>0.25388461331253764</v>
      </c>
      <c r="H34" s="424"/>
      <c r="I34" s="423">
        <v>1</v>
      </c>
      <c r="J34" s="420"/>
      <c r="K34" s="425">
        <v>-18.024151535366535</v>
      </c>
      <c r="L34" s="425">
        <v>-11.494082323804095</v>
      </c>
      <c r="N34" s="422">
        <v>11361178</v>
      </c>
      <c r="O34" s="422">
        <v>37676309</v>
      </c>
      <c r="P34" s="423">
        <v>0.30154700132648343</v>
      </c>
      <c r="Q34" s="424"/>
      <c r="R34" s="423">
        <v>1</v>
      </c>
      <c r="T34" s="425">
        <v>1.6264176242725989</v>
      </c>
      <c r="U34" s="425">
        <v>1.3247682567240264</v>
      </c>
      <c r="W34" s="422">
        <v>26950330</v>
      </c>
      <c r="X34" s="422">
        <v>99078817</v>
      </c>
      <c r="Y34" s="423">
        <v>0.27200900067266648</v>
      </c>
      <c r="Z34" s="424"/>
      <c r="AA34" s="423">
        <v>1</v>
      </c>
      <c r="AB34" s="376"/>
      <c r="AC34" s="425">
        <v>-10.749021140698323</v>
      </c>
      <c r="AD34" s="425">
        <v>-7.0210109967923646</v>
      </c>
    </row>
    <row r="35" spans="1:40" s="378" customFormat="1" ht="2.1" customHeight="1" x14ac:dyDescent="0.2">
      <c r="A35" s="426"/>
      <c r="B35" s="427"/>
      <c r="C35" s="428"/>
      <c r="D35" s="427"/>
      <c r="E35" s="429"/>
      <c r="F35" s="429"/>
      <c r="G35" s="430"/>
      <c r="H35" s="430"/>
      <c r="I35" s="430"/>
      <c r="J35" s="427"/>
      <c r="K35" s="431"/>
      <c r="L35" s="427"/>
      <c r="M35" s="479"/>
      <c r="N35" s="429"/>
      <c r="O35" s="429"/>
      <c r="P35" s="432"/>
      <c r="Q35" s="430"/>
      <c r="R35" s="432"/>
      <c r="S35" s="429"/>
      <c r="T35" s="431"/>
      <c r="U35" s="427"/>
      <c r="V35" s="429"/>
      <c r="W35" s="429"/>
      <c r="X35" s="429"/>
      <c r="Y35" s="432"/>
      <c r="Z35" s="430"/>
      <c r="AA35" s="432"/>
      <c r="AB35" s="429"/>
      <c r="AC35" s="431"/>
      <c r="AD35" s="431"/>
      <c r="AE35" s="433"/>
      <c r="AF35" s="434"/>
      <c r="AG35" s="434">
        <v>0</v>
      </c>
      <c r="AH35" s="435"/>
      <c r="AI35" s="436"/>
      <c r="AJ35" s="435"/>
      <c r="AK35" s="434"/>
      <c r="AL35" s="437"/>
      <c r="AM35" s="437"/>
      <c r="AN35" s="438"/>
    </row>
    <row r="36" spans="1:40" x14ac:dyDescent="0.2">
      <c r="A36" s="586">
        <v>2008</v>
      </c>
      <c r="B36" s="420"/>
      <c r="C36" s="421" t="s">
        <v>214</v>
      </c>
      <c r="E36" s="422">
        <v>14489187</v>
      </c>
      <c r="F36" s="422">
        <v>14489187</v>
      </c>
      <c r="G36" s="423">
        <v>0.26554141774121826</v>
      </c>
      <c r="H36" s="424"/>
      <c r="I36" s="423">
        <v>0.26554141774121826</v>
      </c>
      <c r="J36" s="420"/>
      <c r="K36" s="425">
        <v>-15.811328003525315</v>
      </c>
      <c r="L36" s="425">
        <v>-15.811328003525315</v>
      </c>
      <c r="N36" s="422">
        <v>9110417</v>
      </c>
      <c r="O36" s="422">
        <v>9110417</v>
      </c>
      <c r="P36" s="423">
        <v>0.24327202722706215</v>
      </c>
      <c r="Q36" s="424"/>
      <c r="R36" s="423">
        <v>0.24327202722706215</v>
      </c>
      <c r="T36" s="425">
        <v>-0.28186869135192222</v>
      </c>
      <c r="U36" s="425">
        <v>-0.28186869135192222</v>
      </c>
      <c r="W36" s="422">
        <v>23599604</v>
      </c>
      <c r="X36" s="422">
        <v>23599604</v>
      </c>
      <c r="Y36" s="423">
        <v>0.25647784240958804</v>
      </c>
      <c r="Z36" s="424"/>
      <c r="AA36" s="423">
        <v>0.25647784240958804</v>
      </c>
      <c r="AB36" s="376"/>
      <c r="AC36" s="425">
        <v>-10.426190606775956</v>
      </c>
      <c r="AD36" s="425">
        <v>-10.426190606775956</v>
      </c>
    </row>
    <row r="37" spans="1:40" x14ac:dyDescent="0.2">
      <c r="A37" s="586"/>
      <c r="B37" s="420"/>
      <c r="C37" s="421" t="s">
        <v>215</v>
      </c>
      <c r="E37" s="422">
        <v>14582393</v>
      </c>
      <c r="F37" s="422">
        <v>29071580</v>
      </c>
      <c r="G37" s="423">
        <v>0.26724959180108704</v>
      </c>
      <c r="H37" s="424"/>
      <c r="I37" s="423">
        <v>0.53279100954230529</v>
      </c>
      <c r="J37" s="420"/>
      <c r="K37" s="425">
        <v>-16.69142947472854</v>
      </c>
      <c r="L37" s="425">
        <v>-16.255101730118199</v>
      </c>
      <c r="N37" s="422">
        <v>9782297</v>
      </c>
      <c r="O37" s="422">
        <v>18892714</v>
      </c>
      <c r="P37" s="423">
        <v>0.26121298532517317</v>
      </c>
      <c r="Q37" s="424"/>
      <c r="R37" s="423">
        <v>0.50448501255223532</v>
      </c>
      <c r="T37" s="425">
        <v>0.58587281301518235</v>
      </c>
      <c r="U37" s="425">
        <v>0.16555427652367619</v>
      </c>
      <c r="W37" s="422">
        <v>24364690</v>
      </c>
      <c r="X37" s="422">
        <v>47964294</v>
      </c>
      <c r="Y37" s="423">
        <v>0.26479271102084873</v>
      </c>
      <c r="Z37" s="424"/>
      <c r="AA37" s="423">
        <v>0.52127055343043671</v>
      </c>
      <c r="AB37" s="376"/>
      <c r="AC37" s="425">
        <v>-10.520624184337278</v>
      </c>
      <c r="AD37" s="425">
        <v>-10.474185453816702</v>
      </c>
    </row>
    <row r="38" spans="1:40" x14ac:dyDescent="0.2">
      <c r="A38" s="586"/>
      <c r="B38" s="420"/>
      <c r="C38" s="421" t="s">
        <v>216</v>
      </c>
      <c r="E38" s="422">
        <v>11006309</v>
      </c>
      <c r="F38" s="422">
        <v>40077889</v>
      </c>
      <c r="G38" s="423">
        <v>0.20171117233547545</v>
      </c>
      <c r="H38" s="424"/>
      <c r="I38" s="423">
        <v>0.73450218187778082</v>
      </c>
      <c r="J38" s="420"/>
      <c r="K38" s="425">
        <v>-0.83429836829878834</v>
      </c>
      <c r="L38" s="425">
        <v>-12.519202915411828</v>
      </c>
      <c r="N38" s="422">
        <v>7357652</v>
      </c>
      <c r="O38" s="422">
        <v>26250366</v>
      </c>
      <c r="P38" s="423">
        <v>0.19646860485872911</v>
      </c>
      <c r="Q38" s="424"/>
      <c r="R38" s="423">
        <v>0.7009536174109644</v>
      </c>
      <c r="T38" s="425">
        <v>-1.2878400535147712</v>
      </c>
      <c r="U38" s="425">
        <v>-0.24611315824344557</v>
      </c>
      <c r="W38" s="422">
        <v>18363961</v>
      </c>
      <c r="X38" s="422">
        <v>66328255</v>
      </c>
      <c r="Y38" s="423">
        <v>0.19957746305293175</v>
      </c>
      <c r="Z38" s="424"/>
      <c r="AA38" s="423">
        <v>0.72084801648336849</v>
      </c>
      <c r="AB38" s="376"/>
      <c r="AC38" s="425">
        <v>-1.0165125548779008</v>
      </c>
      <c r="AD38" s="425">
        <v>-8.0415273371809395</v>
      </c>
    </row>
    <row r="39" spans="1:40" x14ac:dyDescent="0.2">
      <c r="A39" s="586"/>
      <c r="B39" s="420"/>
      <c r="C39" s="421" t="s">
        <v>217</v>
      </c>
      <c r="E39" s="422">
        <v>14486808</v>
      </c>
      <c r="F39" s="422">
        <v>54564697</v>
      </c>
      <c r="G39" s="423">
        <v>0.26549781812221923</v>
      </c>
      <c r="H39" s="424"/>
      <c r="I39" s="423">
        <v>1</v>
      </c>
      <c r="J39" s="420"/>
      <c r="K39" s="425">
        <v>-7.0712249133243423</v>
      </c>
      <c r="L39" s="425">
        <v>-11.136045127016637</v>
      </c>
      <c r="N39" s="422">
        <v>11199139</v>
      </c>
      <c r="O39" s="422">
        <v>37449505</v>
      </c>
      <c r="P39" s="423">
        <v>0.29904638258903554</v>
      </c>
      <c r="Q39" s="424"/>
      <c r="R39" s="423">
        <v>1</v>
      </c>
      <c r="T39" s="425">
        <v>-1.426251749598501</v>
      </c>
      <c r="U39" s="425">
        <v>-0.60198041161622284</v>
      </c>
      <c r="W39" s="422">
        <v>25685947</v>
      </c>
      <c r="X39" s="422">
        <v>92014202</v>
      </c>
      <c r="Y39" s="423">
        <v>0.27915198351663151</v>
      </c>
      <c r="Z39" s="424"/>
      <c r="AA39" s="423">
        <v>1</v>
      </c>
      <c r="AB39" s="376"/>
      <c r="AC39" s="425">
        <v>-4.6915306788451199</v>
      </c>
      <c r="AD39" s="425">
        <v>-7.1302980938902412</v>
      </c>
    </row>
    <row r="40" spans="1:40" s="378" customFormat="1" ht="2.1" customHeight="1" x14ac:dyDescent="0.2">
      <c r="A40" s="426"/>
      <c r="B40" s="427"/>
      <c r="C40" s="428"/>
      <c r="D40" s="427"/>
      <c r="E40" s="429" t="s">
        <v>233</v>
      </c>
      <c r="F40" s="429"/>
      <c r="G40" s="430"/>
      <c r="H40" s="430"/>
      <c r="I40" s="430"/>
      <c r="J40" s="427"/>
      <c r="K40" s="431"/>
      <c r="L40" s="427"/>
      <c r="M40" s="479"/>
      <c r="N40" s="429"/>
      <c r="O40" s="429"/>
      <c r="P40" s="432"/>
      <c r="Q40" s="430"/>
      <c r="R40" s="432"/>
      <c r="S40" s="429"/>
      <c r="T40" s="431"/>
      <c r="U40" s="427"/>
      <c r="V40" s="429"/>
      <c r="W40" s="429"/>
      <c r="X40" s="429"/>
      <c r="Y40" s="432"/>
      <c r="Z40" s="430"/>
      <c r="AA40" s="432"/>
      <c r="AB40" s="429"/>
      <c r="AC40" s="431"/>
      <c r="AD40" s="431"/>
      <c r="AE40" s="433"/>
      <c r="AF40" s="434"/>
      <c r="AG40" s="434">
        <v>0</v>
      </c>
      <c r="AH40" s="435"/>
      <c r="AI40" s="436"/>
      <c r="AJ40" s="435"/>
      <c r="AK40" s="434"/>
      <c r="AL40" s="437"/>
      <c r="AM40" s="437"/>
      <c r="AN40" s="438"/>
    </row>
    <row r="41" spans="1:40" x14ac:dyDescent="0.2">
      <c r="A41" s="586">
        <v>2009</v>
      </c>
      <c r="B41" s="420"/>
      <c r="C41" s="421" t="s">
        <v>214</v>
      </c>
      <c r="E41" s="422">
        <v>16721311</v>
      </c>
      <c r="F41" s="422">
        <v>16721311</v>
      </c>
      <c r="G41" s="423">
        <v>0.20612957882128422</v>
      </c>
      <c r="H41" s="424"/>
      <c r="I41" s="423">
        <v>0.20612957882128422</v>
      </c>
      <c r="J41" s="420"/>
      <c r="K41" s="425">
        <v>15.405446834249567</v>
      </c>
      <c r="L41" s="425">
        <v>15.405446834249567</v>
      </c>
      <c r="N41" s="422">
        <v>8831994</v>
      </c>
      <c r="O41" s="422">
        <v>8831994</v>
      </c>
      <c r="P41" s="423">
        <v>0.24035557627220766</v>
      </c>
      <c r="Q41" s="424"/>
      <c r="R41" s="423">
        <v>0.24035557627220766</v>
      </c>
      <c r="T41" s="425">
        <v>-3.0560950173850441</v>
      </c>
      <c r="U41" s="425">
        <v>-3.0560950173850441</v>
      </c>
      <c r="W41" s="422">
        <v>25553305</v>
      </c>
      <c r="X41" s="422">
        <v>25553305</v>
      </c>
      <c r="Y41" s="423">
        <v>0.21679977554156452</v>
      </c>
      <c r="Z41" s="424"/>
      <c r="AA41" s="423">
        <v>0.21679977554156452</v>
      </c>
      <c r="AB41" s="376"/>
      <c r="AC41" s="425">
        <v>8.2785329787737112</v>
      </c>
      <c r="AD41" s="425">
        <v>8.2785329787737112</v>
      </c>
    </row>
    <row r="42" spans="1:40" x14ac:dyDescent="0.2">
      <c r="A42" s="586"/>
      <c r="B42" s="420"/>
      <c r="C42" s="421" t="s">
        <v>215</v>
      </c>
      <c r="E42" s="422">
        <v>20245843</v>
      </c>
      <c r="F42" s="422">
        <v>36967154</v>
      </c>
      <c r="G42" s="423">
        <v>0.24957774485935016</v>
      </c>
      <c r="H42" s="424"/>
      <c r="I42" s="423">
        <v>0.45570732368063438</v>
      </c>
      <c r="J42" s="420"/>
      <c r="K42" s="425">
        <v>38.837589962086469</v>
      </c>
      <c r="L42" s="425">
        <v>27.159081136972947</v>
      </c>
      <c r="N42" s="422">
        <v>9574079</v>
      </c>
      <c r="O42" s="422">
        <v>18406073</v>
      </c>
      <c r="P42" s="423">
        <v>0.26055081959075627</v>
      </c>
      <c r="Q42" s="424"/>
      <c r="R42" s="423">
        <v>0.50090639586296393</v>
      </c>
      <c r="T42" s="425">
        <v>-2.1285184859956714</v>
      </c>
      <c r="U42" s="425">
        <v>-2.5758130885800741</v>
      </c>
      <c r="W42" s="422">
        <v>29819922</v>
      </c>
      <c r="X42" s="422">
        <v>55373227</v>
      </c>
      <c r="Y42" s="423">
        <v>0.25299867849841584</v>
      </c>
      <c r="Z42" s="424"/>
      <c r="AA42" s="423">
        <v>0.46979845403998033</v>
      </c>
      <c r="AB42" s="376"/>
      <c r="AC42" s="425">
        <v>22.389909331906132</v>
      </c>
      <c r="AD42" s="425">
        <v>15.446767547542761</v>
      </c>
    </row>
    <row r="43" spans="1:40" x14ac:dyDescent="0.2">
      <c r="A43" s="586"/>
      <c r="B43" s="420"/>
      <c r="C43" s="421" t="s">
        <v>216</v>
      </c>
      <c r="E43" s="422">
        <v>19258219</v>
      </c>
      <c r="F43" s="422">
        <v>56225373</v>
      </c>
      <c r="G43" s="423">
        <v>0.23740295072067336</v>
      </c>
      <c r="H43" s="424"/>
      <c r="I43" s="423">
        <v>0.69311027440130768</v>
      </c>
      <c r="J43" s="420"/>
      <c r="K43" s="425">
        <v>74.974362431583558</v>
      </c>
      <c r="L43" s="425">
        <v>40.290255806636921</v>
      </c>
      <c r="N43" s="422">
        <v>7272032</v>
      </c>
      <c r="O43" s="422">
        <v>25678105</v>
      </c>
      <c r="P43" s="423">
        <v>0.19790247163097427</v>
      </c>
      <c r="Q43" s="424"/>
      <c r="R43" s="423">
        <v>0.69880886749393822</v>
      </c>
      <c r="T43" s="425">
        <v>-1.1636864586691515</v>
      </c>
      <c r="U43" s="425">
        <v>-2.1800115091728625</v>
      </c>
      <c r="W43" s="422">
        <v>26530251</v>
      </c>
      <c r="X43" s="422">
        <v>81903478</v>
      </c>
      <c r="Y43" s="423">
        <v>0.225088397053194</v>
      </c>
      <c r="Z43" s="424"/>
      <c r="AA43" s="423">
        <v>0.69488685109317438</v>
      </c>
      <c r="AB43" s="376"/>
      <c r="AC43" s="425">
        <v>44.46910990499272</v>
      </c>
      <c r="AD43" s="425">
        <v>23.482033410949828</v>
      </c>
    </row>
    <row r="44" spans="1:40" x14ac:dyDescent="0.2">
      <c r="A44" s="586"/>
      <c r="B44" s="420"/>
      <c r="C44" s="421" t="s">
        <v>217</v>
      </c>
      <c r="E44" s="422">
        <v>24895013</v>
      </c>
      <c r="F44" s="422">
        <v>81120386</v>
      </c>
      <c r="G44" s="423">
        <v>0.30688972559869232</v>
      </c>
      <c r="H44" s="424"/>
      <c r="I44" s="423">
        <v>1</v>
      </c>
      <c r="J44" s="420"/>
      <c r="K44" s="425">
        <v>71.846089214408039</v>
      </c>
      <c r="L44" s="425">
        <v>48.668260725428389</v>
      </c>
      <c r="N44" s="422">
        <v>11067429</v>
      </c>
      <c r="O44" s="422">
        <v>36745534</v>
      </c>
      <c r="P44" s="423">
        <v>0.30119113250606183</v>
      </c>
      <c r="Q44" s="424"/>
      <c r="R44" s="423">
        <v>1</v>
      </c>
      <c r="T44" s="425">
        <v>-1.1760725534346881</v>
      </c>
      <c r="U44" s="425">
        <v>-1.8797871961191477</v>
      </c>
      <c r="W44" s="422">
        <v>35962442</v>
      </c>
      <c r="X44" s="422">
        <v>117865920</v>
      </c>
      <c r="Y44" s="423">
        <v>0.30511314890682567</v>
      </c>
      <c r="Z44" s="424"/>
      <c r="AA44" s="423">
        <v>1</v>
      </c>
      <c r="AB44" s="376"/>
      <c r="AC44" s="425">
        <v>40.008238746268532</v>
      </c>
      <c r="AD44" s="425">
        <v>28.095356410307183</v>
      </c>
    </row>
    <row r="45" spans="1:40" s="378" customFormat="1" ht="2.1" customHeight="1" x14ac:dyDescent="0.2">
      <c r="A45" s="426"/>
      <c r="B45" s="427"/>
      <c r="C45" s="428"/>
      <c r="D45" s="427"/>
      <c r="E45" s="429"/>
      <c r="F45" s="429"/>
      <c r="G45" s="430"/>
      <c r="H45" s="430"/>
      <c r="I45" s="430"/>
      <c r="J45" s="427"/>
      <c r="K45" s="431"/>
      <c r="L45" s="427"/>
      <c r="M45" s="479"/>
      <c r="N45" s="429"/>
      <c r="O45" s="429"/>
      <c r="P45" s="432"/>
      <c r="Q45" s="430"/>
      <c r="R45" s="432"/>
      <c r="S45" s="429"/>
      <c r="T45" s="431"/>
      <c r="U45" s="427"/>
      <c r="V45" s="429"/>
      <c r="W45" s="429"/>
      <c r="X45" s="429"/>
      <c r="Y45" s="432"/>
      <c r="Z45" s="430"/>
      <c r="AA45" s="432"/>
      <c r="AB45" s="429"/>
      <c r="AC45" s="431"/>
      <c r="AD45" s="431"/>
      <c r="AE45" s="433"/>
      <c r="AF45" s="434"/>
      <c r="AG45" s="434">
        <v>0</v>
      </c>
      <c r="AH45" s="435"/>
      <c r="AI45" s="436"/>
      <c r="AJ45" s="435"/>
      <c r="AK45" s="434"/>
      <c r="AL45" s="437"/>
      <c r="AM45" s="437"/>
      <c r="AN45" s="438"/>
    </row>
    <row r="46" spans="1:40" x14ac:dyDescent="0.2">
      <c r="A46" s="586">
        <v>2010</v>
      </c>
      <c r="B46" s="420"/>
      <c r="C46" s="421" t="s">
        <v>214</v>
      </c>
      <c r="E46" s="422">
        <v>28200645</v>
      </c>
      <c r="F46" s="422">
        <v>28200645</v>
      </c>
      <c r="G46" s="423">
        <v>0.31298562299018162</v>
      </c>
      <c r="H46" s="424"/>
      <c r="I46" s="423">
        <v>0.31298562299018162</v>
      </c>
      <c r="J46" s="420"/>
      <c r="K46" s="425">
        <v>68.650920971447746</v>
      </c>
      <c r="L46" s="425">
        <v>68.650920971447746</v>
      </c>
      <c r="N46" s="422">
        <v>8514447</v>
      </c>
      <c r="O46" s="422">
        <v>8514447</v>
      </c>
      <c r="P46" s="423">
        <v>0.23748595074073653</v>
      </c>
      <c r="Q46" s="424"/>
      <c r="R46" s="423">
        <v>0.23748595074073653</v>
      </c>
      <c r="T46" s="425">
        <v>-3.5954168447125303</v>
      </c>
      <c r="U46" s="425">
        <v>-3.5954168447125303</v>
      </c>
      <c r="W46" s="422">
        <v>36715092</v>
      </c>
      <c r="X46" s="422">
        <v>36715092</v>
      </c>
      <c r="Y46" s="423">
        <v>0.29149495051664304</v>
      </c>
      <c r="Z46" s="424"/>
      <c r="AA46" s="423">
        <v>0.29149495051664304</v>
      </c>
      <c r="AB46" s="376"/>
      <c r="AC46" s="425">
        <v>43.680404550409428</v>
      </c>
      <c r="AD46" s="425">
        <v>43.680404550409428</v>
      </c>
    </row>
    <row r="47" spans="1:40" x14ac:dyDescent="0.2">
      <c r="A47" s="586"/>
      <c r="B47" s="420"/>
      <c r="C47" s="421" t="s">
        <v>215</v>
      </c>
      <c r="E47" s="422">
        <v>23473040</v>
      </c>
      <c r="F47" s="422">
        <v>51673685</v>
      </c>
      <c r="G47" s="423">
        <v>0.26051617074267103</v>
      </c>
      <c r="H47" s="424"/>
      <c r="I47" s="423">
        <v>0.57350179373285259</v>
      </c>
      <c r="J47" s="420"/>
      <c r="K47" s="425">
        <v>15.940047544574954</v>
      </c>
      <c r="L47" s="425">
        <v>39.78269736426018</v>
      </c>
      <c r="N47" s="422">
        <v>9328075</v>
      </c>
      <c r="O47" s="422">
        <v>17842522</v>
      </c>
      <c r="P47" s="423">
        <v>0.26017975799906862</v>
      </c>
      <c r="Q47" s="424"/>
      <c r="R47" s="423">
        <v>0.49766570873980515</v>
      </c>
      <c r="T47" s="425">
        <v>-2.5694795290492172</v>
      </c>
      <c r="U47" s="425">
        <v>-3.0617666245265895</v>
      </c>
      <c r="W47" s="422">
        <v>32801115</v>
      </c>
      <c r="X47" s="422">
        <v>69516207</v>
      </c>
      <c r="Y47" s="423">
        <v>0.2604204122330871</v>
      </c>
      <c r="Z47" s="424"/>
      <c r="AA47" s="423">
        <v>0.55191536274973008</v>
      </c>
      <c r="AB47" s="376"/>
      <c r="AC47" s="425">
        <v>9.9973199125068142</v>
      </c>
      <c r="AD47" s="425">
        <v>25.541187982416126</v>
      </c>
    </row>
    <row r="48" spans="1:40" x14ac:dyDescent="0.2">
      <c r="A48" s="586"/>
      <c r="B48" s="420"/>
      <c r="C48" s="421" t="s">
        <v>216</v>
      </c>
      <c r="E48" s="422">
        <v>17450450</v>
      </c>
      <c r="F48" s="422">
        <v>69124135</v>
      </c>
      <c r="G48" s="423">
        <v>0.19367429236845521</v>
      </c>
      <c r="H48" s="424"/>
      <c r="I48" s="423">
        <v>0.76717608610130783</v>
      </c>
      <c r="J48" s="420"/>
      <c r="K48" s="425">
        <v>-9.3869999089739302</v>
      </c>
      <c r="L48" s="425">
        <v>22.941176397353559</v>
      </c>
      <c r="N48" s="422">
        <v>7164719</v>
      </c>
      <c r="O48" s="422">
        <v>25007241</v>
      </c>
      <c r="P48" s="423">
        <v>0.19983917963259612</v>
      </c>
      <c r="Q48" s="424"/>
      <c r="R48" s="423">
        <v>0.69750488837240121</v>
      </c>
      <c r="T48" s="425">
        <v>-1.4756948264254062</v>
      </c>
      <c r="U48" s="425">
        <v>-2.6125915444305567</v>
      </c>
      <c r="W48" s="422">
        <v>24615169</v>
      </c>
      <c r="X48" s="422">
        <v>94131376</v>
      </c>
      <c r="Y48" s="423">
        <v>0.19542910227798982</v>
      </c>
      <c r="Z48" s="424"/>
      <c r="AA48" s="423">
        <v>0.7473444650277199</v>
      </c>
      <c r="AB48" s="376"/>
      <c r="AC48" s="425">
        <v>-7.2184842879926023</v>
      </c>
      <c r="AD48" s="425">
        <v>14.929644379692885</v>
      </c>
    </row>
    <row r="49" spans="1:40" x14ac:dyDescent="0.2">
      <c r="A49" s="586"/>
      <c r="B49" s="420"/>
      <c r="C49" s="421" t="s">
        <v>217</v>
      </c>
      <c r="E49" s="422">
        <v>20977911</v>
      </c>
      <c r="F49" s="422">
        <v>90102046</v>
      </c>
      <c r="G49" s="423">
        <v>0.23282391389869217</v>
      </c>
      <c r="H49" s="424"/>
      <c r="I49" s="423">
        <v>1</v>
      </c>
      <c r="J49" s="420"/>
      <c r="K49" s="425">
        <v>-15.734484653613157</v>
      </c>
      <c r="L49" s="425">
        <v>11.072013390074352</v>
      </c>
      <c r="N49" s="422">
        <v>10845183</v>
      </c>
      <c r="O49" s="422">
        <v>35852424</v>
      </c>
      <c r="P49" s="423">
        <v>0.30249511162759873</v>
      </c>
      <c r="Q49" s="424"/>
      <c r="R49" s="423">
        <v>1</v>
      </c>
      <c r="T49" s="425">
        <v>-2.0081086582981467</v>
      </c>
      <c r="U49" s="425">
        <v>-2.4305266593758033</v>
      </c>
      <c r="W49" s="422">
        <v>31823094</v>
      </c>
      <c r="X49" s="422">
        <v>125954470</v>
      </c>
      <c r="Y49" s="423">
        <v>0.25265553497228005</v>
      </c>
      <c r="Z49" s="424"/>
      <c r="AA49" s="423">
        <v>1</v>
      </c>
      <c r="AB49" s="376"/>
      <c r="AC49" s="425">
        <v>-11.510197221868305</v>
      </c>
      <c r="AD49" s="425">
        <v>6.8625010520428633</v>
      </c>
    </row>
    <row r="50" spans="1:40" s="378" customFormat="1" ht="2.1" customHeight="1" x14ac:dyDescent="0.2">
      <c r="A50" s="426"/>
      <c r="B50" s="427"/>
      <c r="C50" s="428"/>
      <c r="D50" s="427"/>
      <c r="E50" s="429"/>
      <c r="F50" s="429"/>
      <c r="G50" s="430"/>
      <c r="H50" s="430"/>
      <c r="I50" s="430"/>
      <c r="J50" s="427"/>
      <c r="K50" s="431"/>
      <c r="L50" s="427"/>
      <c r="M50" s="479"/>
      <c r="N50" s="429"/>
      <c r="O50" s="429"/>
      <c r="P50" s="432"/>
      <c r="Q50" s="430"/>
      <c r="R50" s="432"/>
      <c r="S50" s="429"/>
      <c r="T50" s="431"/>
      <c r="U50" s="427"/>
      <c r="V50" s="429"/>
      <c r="W50" s="429"/>
      <c r="X50" s="429"/>
      <c r="Y50" s="432"/>
      <c r="Z50" s="430"/>
      <c r="AA50" s="432"/>
      <c r="AB50" s="429"/>
      <c r="AC50" s="431"/>
      <c r="AD50" s="431"/>
      <c r="AE50" s="433"/>
      <c r="AF50" s="434"/>
      <c r="AG50" s="434">
        <v>0</v>
      </c>
      <c r="AH50" s="435"/>
      <c r="AI50" s="436"/>
      <c r="AJ50" s="435"/>
      <c r="AK50" s="434"/>
      <c r="AL50" s="437"/>
      <c r="AM50" s="437"/>
      <c r="AN50" s="438"/>
    </row>
    <row r="51" spans="1:40" x14ac:dyDescent="0.2">
      <c r="A51" s="586">
        <v>2011</v>
      </c>
      <c r="B51" s="420"/>
      <c r="C51" s="421" t="s">
        <v>214</v>
      </c>
      <c r="E51" s="422">
        <v>21784894</v>
      </c>
      <c r="F51" s="422">
        <v>21784894</v>
      </c>
      <c r="G51" s="423">
        <v>0.29491167200150059</v>
      </c>
      <c r="H51" s="424"/>
      <c r="I51" s="423">
        <v>0.29491167200150059</v>
      </c>
      <c r="J51" s="420"/>
      <c r="K51" s="425">
        <v>-22.750369716721018</v>
      </c>
      <c r="L51" s="425">
        <v>-22.750369716721018</v>
      </c>
      <c r="N51" s="422">
        <v>8791011</v>
      </c>
      <c r="O51" s="422">
        <v>8791011</v>
      </c>
      <c r="P51" s="423">
        <v>0.24178668225438418</v>
      </c>
      <c r="Q51" s="424"/>
      <c r="R51" s="423">
        <v>0.24178668225438418</v>
      </c>
      <c r="T51" s="425">
        <v>3.2481733693333221</v>
      </c>
      <c r="U51" s="425">
        <v>3.2481733693333221</v>
      </c>
      <c r="W51" s="422">
        <v>30575905</v>
      </c>
      <c r="X51" s="422">
        <v>30575905</v>
      </c>
      <c r="Y51" s="423">
        <v>0.27738843492932547</v>
      </c>
      <c r="Z51" s="424"/>
      <c r="AA51" s="423">
        <v>0.27738843492932547</v>
      </c>
      <c r="AB51" s="376"/>
      <c r="AC51" s="425">
        <v>-16.721153796918173</v>
      </c>
      <c r="AD51" s="425">
        <v>-16.721153796918173</v>
      </c>
    </row>
    <row r="52" spans="1:40" x14ac:dyDescent="0.2">
      <c r="A52" s="586"/>
      <c r="B52" s="420"/>
      <c r="C52" s="421" t="s">
        <v>215</v>
      </c>
      <c r="E52" s="422">
        <v>18554582</v>
      </c>
      <c r="F52" s="422">
        <v>40339476</v>
      </c>
      <c r="G52" s="423">
        <v>0.2511815205944517</v>
      </c>
      <c r="H52" s="424"/>
      <c r="I52" s="423">
        <v>0.54609319259595224</v>
      </c>
      <c r="J52" s="420"/>
      <c r="K52" s="425">
        <v>-20.953647248076944</v>
      </c>
      <c r="L52" s="425">
        <v>-21.93419919636078</v>
      </c>
      <c r="N52" s="422">
        <v>9594265</v>
      </c>
      <c r="O52" s="422">
        <v>18385276</v>
      </c>
      <c r="P52" s="423">
        <v>0.2638792629220188</v>
      </c>
      <c r="Q52" s="424"/>
      <c r="R52" s="423">
        <v>0.50566594517640295</v>
      </c>
      <c r="T52" s="425">
        <v>2.8536434366147354</v>
      </c>
      <c r="U52" s="425">
        <v>3.0419130210404113</v>
      </c>
      <c r="W52" s="422">
        <v>28148847</v>
      </c>
      <c r="X52" s="422">
        <v>58724752</v>
      </c>
      <c r="Y52" s="423">
        <v>0.25536986115030902</v>
      </c>
      <c r="Z52" s="424"/>
      <c r="AA52" s="423">
        <v>0.53275829607963443</v>
      </c>
      <c r="AB52" s="376"/>
      <c r="AC52" s="425">
        <v>-14.183261758022555</v>
      </c>
      <c r="AD52" s="425">
        <v>-15.523653354677421</v>
      </c>
    </row>
    <row r="53" spans="1:40" x14ac:dyDescent="0.2">
      <c r="A53" s="586"/>
      <c r="B53" s="420"/>
      <c r="C53" s="421" t="s">
        <v>216</v>
      </c>
      <c r="E53" s="422">
        <v>15855793</v>
      </c>
      <c r="F53" s="422">
        <v>56195269</v>
      </c>
      <c r="G53" s="423">
        <v>0.21464682933686477</v>
      </c>
      <c r="H53" s="424"/>
      <c r="I53" s="423">
        <v>0.76074002193281709</v>
      </c>
      <c r="J53" s="420"/>
      <c r="K53" s="425">
        <v>-9.1381998745018045</v>
      </c>
      <c r="L53" s="425">
        <v>-18.703837668276066</v>
      </c>
      <c r="N53" s="422">
        <v>7327668</v>
      </c>
      <c r="O53" s="422">
        <v>25712944</v>
      </c>
      <c r="P53" s="423">
        <v>0.20153911016396395</v>
      </c>
      <c r="Q53" s="424"/>
      <c r="R53" s="423">
        <v>0.70720505534036693</v>
      </c>
      <c r="T53" s="425">
        <v>2.2743250642488562</v>
      </c>
      <c r="U53" s="425">
        <v>2.8219946374732023</v>
      </c>
      <c r="W53" s="422">
        <v>23183461</v>
      </c>
      <c r="X53" s="422">
        <v>81908213</v>
      </c>
      <c r="Y53" s="423">
        <v>0.21032325823340486</v>
      </c>
      <c r="Z53" s="424"/>
      <c r="AA53" s="423">
        <v>0.74308155431303935</v>
      </c>
      <c r="AB53" s="376"/>
      <c r="AC53" s="425">
        <v>-5.816364697719524</v>
      </c>
      <c r="AD53" s="425">
        <v>-12.985216533964191</v>
      </c>
    </row>
    <row r="54" spans="1:40" x14ac:dyDescent="0.2">
      <c r="A54" s="586"/>
      <c r="B54" s="420"/>
      <c r="C54" s="421" t="s">
        <v>217</v>
      </c>
      <c r="E54" s="422">
        <v>17673947</v>
      </c>
      <c r="F54" s="422">
        <v>73869216</v>
      </c>
      <c r="G54" s="423">
        <v>0.23925997806718297</v>
      </c>
      <c r="H54" s="424"/>
      <c r="I54" s="423">
        <v>1</v>
      </c>
      <c r="J54" s="420"/>
      <c r="K54" s="425">
        <v>-15.749728369044943</v>
      </c>
      <c r="L54" s="425">
        <v>-18.016050379144556</v>
      </c>
      <c r="N54" s="422">
        <v>10645597</v>
      </c>
      <c r="O54" s="422">
        <v>36358541</v>
      </c>
      <c r="P54" s="423">
        <v>0.29279494465963307</v>
      </c>
      <c r="Q54" s="424"/>
      <c r="R54" s="423">
        <v>1</v>
      </c>
      <c r="T54" s="425">
        <v>-1.8403193380877023</v>
      </c>
      <c r="U54" s="425">
        <v>1.411667450992993</v>
      </c>
      <c r="W54" s="422">
        <v>28319544</v>
      </c>
      <c r="X54" s="422">
        <v>110227757</v>
      </c>
      <c r="Y54" s="423">
        <v>0.25691844568696071</v>
      </c>
      <c r="Z54" s="424"/>
      <c r="AA54" s="423">
        <v>1</v>
      </c>
      <c r="AB54" s="376"/>
      <c r="AC54" s="425">
        <v>-11.009457471357122</v>
      </c>
      <c r="AD54" s="425">
        <v>-12.486030071024871</v>
      </c>
    </row>
    <row r="55" spans="1:40" s="378" customFormat="1" ht="2.1" customHeight="1" x14ac:dyDescent="0.2">
      <c r="A55" s="426"/>
      <c r="B55" s="427"/>
      <c r="C55" s="428"/>
      <c r="D55" s="427"/>
      <c r="E55" s="429"/>
      <c r="F55" s="429"/>
      <c r="G55" s="430"/>
      <c r="H55" s="430"/>
      <c r="I55" s="430"/>
      <c r="J55" s="427"/>
      <c r="K55" s="431"/>
      <c r="L55" s="427"/>
      <c r="M55" s="479"/>
      <c r="N55" s="429"/>
      <c r="O55" s="429"/>
      <c r="P55" s="432"/>
      <c r="Q55" s="430"/>
      <c r="R55" s="432"/>
      <c r="S55" s="429"/>
      <c r="T55" s="431"/>
      <c r="U55" s="427"/>
      <c r="V55" s="429"/>
      <c r="W55" s="429"/>
      <c r="X55" s="429"/>
      <c r="Y55" s="432"/>
      <c r="Z55" s="430"/>
      <c r="AA55" s="432"/>
      <c r="AB55" s="429"/>
      <c r="AC55" s="431"/>
      <c r="AD55" s="431"/>
      <c r="AE55" s="433"/>
      <c r="AF55" s="434"/>
      <c r="AG55" s="434">
        <v>0</v>
      </c>
      <c r="AH55" s="435"/>
      <c r="AI55" s="436"/>
      <c r="AJ55" s="435"/>
      <c r="AK55" s="434"/>
      <c r="AL55" s="437"/>
      <c r="AM55" s="437"/>
      <c r="AN55" s="438"/>
    </row>
    <row r="56" spans="1:40" x14ac:dyDescent="0.2">
      <c r="A56" s="586">
        <v>2012</v>
      </c>
      <c r="B56" s="420"/>
      <c r="C56" s="421" t="s">
        <v>214</v>
      </c>
      <c r="E56" s="422">
        <v>17250835</v>
      </c>
      <c r="F56" s="422">
        <v>17250835</v>
      </c>
      <c r="G56" s="423">
        <v>0.24744641918326379</v>
      </c>
      <c r="H56" s="424"/>
      <c r="I56" s="423">
        <v>0.24744641918326379</v>
      </c>
      <c r="J56" s="420"/>
      <c r="K56" s="425">
        <v>-20.812857753634241</v>
      </c>
      <c r="L56" s="425">
        <v>-20.812857753634241</v>
      </c>
      <c r="N56" s="422">
        <v>8686541</v>
      </c>
      <c r="O56" s="422">
        <v>8686541</v>
      </c>
      <c r="P56" s="423">
        <v>0.24529192933920194</v>
      </c>
      <c r="Q56" s="424"/>
      <c r="R56" s="423">
        <v>0.24529192933920194</v>
      </c>
      <c r="T56" s="425">
        <v>-1.1883729869067392</v>
      </c>
      <c r="U56" s="425">
        <v>-1.1883729869067392</v>
      </c>
      <c r="W56" s="422">
        <v>25937376</v>
      </c>
      <c r="X56" s="422">
        <v>25937376</v>
      </c>
      <c r="Y56" s="423">
        <v>0.24672066832033165</v>
      </c>
      <c r="Z56" s="424"/>
      <c r="AA56" s="423">
        <v>0.24672066832033165</v>
      </c>
      <c r="AB56" s="376"/>
      <c r="AC56" s="425">
        <v>-15.170537061781165</v>
      </c>
      <c r="AD56" s="425">
        <v>-15.170537061781165</v>
      </c>
    </row>
    <row r="57" spans="1:40" x14ac:dyDescent="0.2">
      <c r="A57" s="586"/>
      <c r="B57" s="420"/>
      <c r="C57" s="421" t="s">
        <v>215</v>
      </c>
      <c r="E57" s="422">
        <v>18193085</v>
      </c>
      <c r="F57" s="422">
        <v>35443920</v>
      </c>
      <c r="G57" s="423">
        <v>0.26096207732244547</v>
      </c>
      <c r="H57" s="424"/>
      <c r="I57" s="423">
        <v>0.5084084965057093</v>
      </c>
      <c r="J57" s="420"/>
      <c r="K57" s="425">
        <v>-1.9482896461908976</v>
      </c>
      <c r="L57" s="425">
        <v>-12.135893882211063</v>
      </c>
      <c r="N57" s="422">
        <v>9372094</v>
      </c>
      <c r="O57" s="422">
        <v>18058635</v>
      </c>
      <c r="P57" s="423">
        <v>0.26465068422613308</v>
      </c>
      <c r="Q57" s="424"/>
      <c r="R57" s="423">
        <v>0.50994261356533499</v>
      </c>
      <c r="T57" s="425">
        <v>-2.3156646183944263</v>
      </c>
      <c r="U57" s="425">
        <v>-1.7766445279363769</v>
      </c>
      <c r="W57" s="422">
        <v>27565179</v>
      </c>
      <c r="X57" s="422">
        <v>53502555</v>
      </c>
      <c r="Y57" s="423">
        <v>0.26220460332030393</v>
      </c>
      <c r="Z57" s="424"/>
      <c r="AA57" s="423">
        <v>0.50892527164063561</v>
      </c>
      <c r="AB57" s="376"/>
      <c r="AC57" s="425">
        <v>-2.0735058881807844</v>
      </c>
      <c r="AD57" s="425">
        <v>-8.8926676097329462</v>
      </c>
    </row>
    <row r="58" spans="1:40" x14ac:dyDescent="0.2">
      <c r="A58" s="586"/>
      <c r="B58" s="420"/>
      <c r="C58" s="421" t="s">
        <v>216</v>
      </c>
      <c r="E58" s="422">
        <v>15004835</v>
      </c>
      <c r="F58" s="422">
        <v>50448755</v>
      </c>
      <c r="G58" s="423">
        <v>0.21522973764375511</v>
      </c>
      <c r="H58" s="424"/>
      <c r="I58" s="423">
        <v>0.72363823414946438</v>
      </c>
      <c r="J58" s="420"/>
      <c r="K58" s="425">
        <v>-5.3668586616891378</v>
      </c>
      <c r="L58" s="425">
        <v>-10.225974716839598</v>
      </c>
      <c r="N58" s="422">
        <v>7109224</v>
      </c>
      <c r="O58" s="422">
        <v>25167859</v>
      </c>
      <c r="P58" s="423">
        <v>0.20075140047857468</v>
      </c>
      <c r="Q58" s="424"/>
      <c r="R58" s="423">
        <v>0.71069401404390975</v>
      </c>
      <c r="T58" s="425">
        <v>-2.9810848417259077</v>
      </c>
      <c r="U58" s="425">
        <v>-2.1198856109203206</v>
      </c>
      <c r="W58" s="422">
        <v>22114059</v>
      </c>
      <c r="X58" s="422">
        <v>75616614</v>
      </c>
      <c r="Y58" s="423">
        <v>0.21035263612461202</v>
      </c>
      <c r="Z58" s="424"/>
      <c r="AA58" s="423">
        <v>0.71927790776524758</v>
      </c>
      <c r="AB58" s="376"/>
      <c r="AC58" s="425">
        <v>-4.6127797743399919</v>
      </c>
      <c r="AD58" s="425">
        <v>-7.6812797759365115</v>
      </c>
    </row>
    <row r="59" spans="1:40" x14ac:dyDescent="0.2">
      <c r="A59" s="586"/>
      <c r="B59" s="420"/>
      <c r="C59" s="421" t="s">
        <v>217</v>
      </c>
      <c r="E59" s="422">
        <v>19266681</v>
      </c>
      <c r="F59" s="422">
        <v>69715436</v>
      </c>
      <c r="G59" s="423">
        <v>0.27636176585053562</v>
      </c>
      <c r="H59" s="424"/>
      <c r="I59" s="423">
        <v>1</v>
      </c>
      <c r="J59" s="420"/>
      <c r="K59" s="425">
        <v>9.011761775680327</v>
      </c>
      <c r="L59" s="425">
        <v>-5.6231543055770352</v>
      </c>
      <c r="N59" s="422">
        <v>10245214</v>
      </c>
      <c r="O59" s="422">
        <v>35413073</v>
      </c>
      <c r="P59" s="423">
        <v>0.28930598595609031</v>
      </c>
      <c r="Q59" s="424"/>
      <c r="R59" s="423">
        <v>1</v>
      </c>
      <c r="T59" s="425">
        <v>-3.761019696687748</v>
      </c>
      <c r="U59" s="425">
        <v>-2.6004013747416321</v>
      </c>
      <c r="W59" s="422">
        <v>29511895</v>
      </c>
      <c r="X59" s="422">
        <v>105128509</v>
      </c>
      <c r="Y59" s="423">
        <v>0.28072209223475242</v>
      </c>
      <c r="Z59" s="424"/>
      <c r="AA59" s="423">
        <v>1</v>
      </c>
      <c r="AB59" s="376"/>
      <c r="AC59" s="425">
        <v>4.2103467485210917</v>
      </c>
      <c r="AD59" s="425">
        <v>-4.6261015725830292</v>
      </c>
    </row>
    <row r="60" spans="1:40" s="378" customFormat="1" ht="2.1" customHeight="1" x14ac:dyDescent="0.2">
      <c r="A60" s="426"/>
      <c r="B60" s="427"/>
      <c r="C60" s="428"/>
      <c r="D60" s="427"/>
      <c r="E60" s="429"/>
      <c r="F60" s="429"/>
      <c r="G60" s="430"/>
      <c r="H60" s="430"/>
      <c r="I60" s="430"/>
      <c r="J60" s="427"/>
      <c r="K60" s="431"/>
      <c r="L60" s="427"/>
      <c r="M60" s="479"/>
      <c r="N60" s="429"/>
      <c r="O60" s="429"/>
      <c r="P60" s="432"/>
      <c r="Q60" s="430"/>
      <c r="R60" s="432"/>
      <c r="S60" s="429"/>
      <c r="T60" s="431"/>
      <c r="U60" s="427"/>
      <c r="V60" s="429"/>
      <c r="W60" s="429"/>
      <c r="X60" s="429"/>
      <c r="Y60" s="432"/>
      <c r="Z60" s="430"/>
      <c r="AA60" s="432"/>
      <c r="AB60" s="429"/>
      <c r="AC60" s="431"/>
      <c r="AD60" s="431"/>
      <c r="AE60" s="433"/>
      <c r="AF60" s="434"/>
      <c r="AG60" s="434">
        <v>0</v>
      </c>
      <c r="AH60" s="435"/>
      <c r="AI60" s="436"/>
      <c r="AJ60" s="435"/>
      <c r="AK60" s="434"/>
      <c r="AL60" s="437"/>
      <c r="AM60" s="437"/>
      <c r="AN60" s="438"/>
    </row>
    <row r="61" spans="1:40" x14ac:dyDescent="0.2">
      <c r="A61" s="586">
        <v>2013</v>
      </c>
      <c r="B61" s="420"/>
      <c r="C61" s="421" t="s">
        <v>214</v>
      </c>
      <c r="E61" s="422">
        <v>20297434</v>
      </c>
      <c r="F61" s="422">
        <v>20297434</v>
      </c>
      <c r="G61" s="423">
        <v>0.23848467467059753</v>
      </c>
      <c r="H61" s="424"/>
      <c r="I61" s="423">
        <v>0.23848467467059753</v>
      </c>
      <c r="J61" s="420"/>
      <c r="K61" s="425">
        <v>17.660588603392242</v>
      </c>
      <c r="L61" s="425">
        <v>17.660588603392242</v>
      </c>
      <c r="N61" s="422">
        <v>8197953</v>
      </c>
      <c r="O61" s="422">
        <v>8197953</v>
      </c>
      <c r="P61" s="423">
        <v>0.24333254467966428</v>
      </c>
      <c r="Q61" s="424"/>
      <c r="R61" s="423">
        <v>0.24333254467966428</v>
      </c>
      <c r="T61" s="425">
        <v>-5.6246554295892928</v>
      </c>
      <c r="U61" s="425">
        <v>-5.6246554295892928</v>
      </c>
      <c r="W61" s="422">
        <v>28495387</v>
      </c>
      <c r="X61" s="422">
        <v>28495387</v>
      </c>
      <c r="Y61" s="423">
        <v>0.23985947144714004</v>
      </c>
      <c r="Z61" s="424"/>
      <c r="AA61" s="423">
        <v>0.23985947144714004</v>
      </c>
      <c r="AB61" s="376"/>
      <c r="AC61" s="425">
        <v>9.8622582330610467</v>
      </c>
      <c r="AD61" s="425">
        <v>9.8622582330610467</v>
      </c>
    </row>
    <row r="62" spans="1:40" x14ac:dyDescent="0.2">
      <c r="A62" s="586"/>
      <c r="B62" s="420"/>
      <c r="C62" s="421" t="s">
        <v>215</v>
      </c>
      <c r="E62" s="422">
        <v>22295624</v>
      </c>
      <c r="F62" s="422">
        <v>42593058</v>
      </c>
      <c r="G62" s="423">
        <v>0.26196240550495031</v>
      </c>
      <c r="H62" s="424"/>
      <c r="I62" s="423">
        <v>0.50044708017554784</v>
      </c>
      <c r="J62" s="420"/>
      <c r="K62" s="425">
        <v>22.549990834429675</v>
      </c>
      <c r="L62" s="425">
        <v>20.170280262454039</v>
      </c>
      <c r="N62" s="422">
        <v>8960663</v>
      </c>
      <c r="O62" s="422">
        <v>17158616</v>
      </c>
      <c r="P62" s="423">
        <v>0.26597138698000766</v>
      </c>
      <c r="Q62" s="424"/>
      <c r="R62" s="423">
        <v>0.50930393165967192</v>
      </c>
      <c r="T62" s="425">
        <v>-4.3899581032798007</v>
      </c>
      <c r="U62" s="425">
        <v>-4.9838705970855495</v>
      </c>
      <c r="W62" s="422">
        <v>31256287</v>
      </c>
      <c r="X62" s="422">
        <v>59751674</v>
      </c>
      <c r="Y62" s="423">
        <v>0.26309930373011303</v>
      </c>
      <c r="Z62" s="424"/>
      <c r="AA62" s="423">
        <v>0.50295877517725307</v>
      </c>
      <c r="AB62" s="376"/>
      <c r="AC62" s="425">
        <v>13.390473539098005</v>
      </c>
      <c r="AD62" s="425">
        <v>11.680038457976446</v>
      </c>
    </row>
    <row r="63" spans="1:40" x14ac:dyDescent="0.2">
      <c r="A63" s="586"/>
      <c r="B63" s="420"/>
      <c r="C63" s="421" t="s">
        <v>216</v>
      </c>
      <c r="E63" s="422">
        <v>19575229</v>
      </c>
      <c r="F63" s="422">
        <v>62168287</v>
      </c>
      <c r="G63" s="423">
        <v>0.22999912795220548</v>
      </c>
      <c r="H63" s="424"/>
      <c r="I63" s="423">
        <v>0.73044620812775329</v>
      </c>
      <c r="J63" s="420"/>
      <c r="K63" s="425">
        <v>30.459475229151138</v>
      </c>
      <c r="L63" s="425">
        <v>23.230567335110649</v>
      </c>
      <c r="N63" s="422">
        <v>6829730</v>
      </c>
      <c r="O63" s="422">
        <v>23988346</v>
      </c>
      <c r="P63" s="423">
        <v>0.2027207987622085</v>
      </c>
      <c r="Q63" s="424"/>
      <c r="R63" s="423">
        <v>0.71202473042188041</v>
      </c>
      <c r="T63" s="425">
        <v>-3.9314276776199484</v>
      </c>
      <c r="U63" s="425">
        <v>-4.6865845839330236</v>
      </c>
      <c r="W63" s="422">
        <v>26404959</v>
      </c>
      <c r="X63" s="422">
        <v>86156633</v>
      </c>
      <c r="Y63" s="423">
        <v>0.22226332666839735</v>
      </c>
      <c r="Z63" s="424"/>
      <c r="AA63" s="423">
        <v>0.72522210184565039</v>
      </c>
      <c r="AB63" s="376"/>
      <c r="AC63" s="425">
        <v>19.403493497055425</v>
      </c>
      <c r="AD63" s="425">
        <v>13.938760865436265</v>
      </c>
    </row>
    <row r="64" spans="1:40" x14ac:dyDescent="0.2">
      <c r="A64" s="586"/>
      <c r="B64" s="420"/>
      <c r="C64" s="421" t="s">
        <v>217</v>
      </c>
      <c r="E64" s="422">
        <v>22941727</v>
      </c>
      <c r="F64" s="422">
        <v>85110014</v>
      </c>
      <c r="G64" s="423">
        <v>0.26955379187224665</v>
      </c>
      <c r="H64" s="424"/>
      <c r="I64" s="423">
        <v>1</v>
      </c>
      <c r="J64" s="420"/>
      <c r="K64" s="425">
        <v>19.074619027532556</v>
      </c>
      <c r="L64" s="425">
        <v>22.082022122044823</v>
      </c>
      <c r="N64" s="422">
        <v>9701981</v>
      </c>
      <c r="O64" s="422">
        <v>33690327</v>
      </c>
      <c r="P64" s="423">
        <v>0.28797526957811959</v>
      </c>
      <c r="Q64" s="424"/>
      <c r="R64" s="423">
        <v>1</v>
      </c>
      <c r="T64" s="425">
        <v>-5.3023099371081956</v>
      </c>
      <c r="U64" s="425">
        <v>-4.8647176143115285</v>
      </c>
      <c r="W64" s="422">
        <v>32643708</v>
      </c>
      <c r="X64" s="422">
        <v>118800341</v>
      </c>
      <c r="Y64" s="423">
        <v>0.27477789815434955</v>
      </c>
      <c r="Z64" s="424"/>
      <c r="AA64" s="423">
        <v>1</v>
      </c>
      <c r="AB64" s="376"/>
      <c r="AC64" s="425">
        <v>10.612036265377062</v>
      </c>
      <c r="AD64" s="425">
        <v>13.004875775418826</v>
      </c>
    </row>
    <row r="65" spans="1:40" s="378" customFormat="1" ht="2.1" customHeight="1" x14ac:dyDescent="0.2">
      <c r="A65" s="426"/>
      <c r="B65" s="427"/>
      <c r="C65" s="428"/>
      <c r="D65" s="427"/>
      <c r="E65" s="429"/>
      <c r="F65" s="429"/>
      <c r="G65" s="430"/>
      <c r="H65" s="430"/>
      <c r="I65" s="430"/>
      <c r="J65" s="427"/>
      <c r="K65" s="431"/>
      <c r="L65" s="427"/>
      <c r="M65" s="479"/>
      <c r="N65" s="429"/>
      <c r="O65" s="429"/>
      <c r="P65" s="432"/>
      <c r="Q65" s="430"/>
      <c r="R65" s="432"/>
      <c r="S65" s="429"/>
      <c r="T65" s="431"/>
      <c r="U65" s="427"/>
      <c r="V65" s="429"/>
      <c r="W65" s="429"/>
      <c r="X65" s="429"/>
      <c r="Y65" s="432"/>
      <c r="Z65" s="430"/>
      <c r="AA65" s="432"/>
      <c r="AB65" s="429"/>
      <c r="AC65" s="431"/>
      <c r="AD65" s="431"/>
      <c r="AE65" s="433"/>
      <c r="AF65" s="434"/>
      <c r="AG65" s="434">
        <v>0</v>
      </c>
      <c r="AH65" s="435"/>
      <c r="AI65" s="436"/>
      <c r="AJ65" s="435"/>
      <c r="AK65" s="434"/>
      <c r="AL65" s="437"/>
      <c r="AM65" s="437"/>
      <c r="AN65" s="438"/>
    </row>
    <row r="66" spans="1:40" x14ac:dyDescent="0.2">
      <c r="A66" s="586">
        <v>2014</v>
      </c>
      <c r="B66" s="420"/>
      <c r="C66" s="421" t="s">
        <v>214</v>
      </c>
      <c r="E66" s="422">
        <v>27493246</v>
      </c>
      <c r="F66" s="422">
        <v>27493246</v>
      </c>
      <c r="G66" s="423">
        <v>0.24877378009892173</v>
      </c>
      <c r="H66" s="424"/>
      <c r="I66" s="423">
        <v>0.24877378009892173</v>
      </c>
      <c r="J66" s="420"/>
      <c r="K66" s="425">
        <v>35.451831004845239</v>
      </c>
      <c r="L66" s="425">
        <v>35.451831004845239</v>
      </c>
      <c r="N66" s="422">
        <v>7967117</v>
      </c>
      <c r="O66" s="422">
        <v>7967117</v>
      </c>
      <c r="P66" s="423">
        <v>0.24289739069777935</v>
      </c>
      <c r="Q66" s="424"/>
      <c r="R66" s="423">
        <v>0.24289739069777935</v>
      </c>
      <c r="T66" s="425">
        <v>-2.815776084590873</v>
      </c>
      <c r="U66" s="425">
        <v>-2.815776084590873</v>
      </c>
      <c r="W66" s="422">
        <v>35460363</v>
      </c>
      <c r="X66" s="422">
        <v>35460363</v>
      </c>
      <c r="Y66" s="423">
        <v>0.24742886121502083</v>
      </c>
      <c r="Z66" s="424"/>
      <c r="AA66" s="423">
        <v>0.24742886121502083</v>
      </c>
      <c r="AB66" s="376"/>
      <c r="AC66" s="425">
        <v>24.442468530081729</v>
      </c>
      <c r="AD66" s="425">
        <v>24.442468530081729</v>
      </c>
    </row>
    <row r="67" spans="1:40" x14ac:dyDescent="0.2">
      <c r="A67" s="586"/>
      <c r="B67" s="420"/>
      <c r="C67" s="421" t="s">
        <v>215</v>
      </c>
      <c r="E67" s="422">
        <v>28105140</v>
      </c>
      <c r="F67" s="422">
        <v>55598386</v>
      </c>
      <c r="G67" s="423">
        <v>0.25431052841157459</v>
      </c>
      <c r="H67" s="424"/>
      <c r="I67" s="423">
        <v>0.50308430851049635</v>
      </c>
      <c r="J67" s="420"/>
      <c r="K67" s="425">
        <v>26.056754455493149</v>
      </c>
      <c r="L67" s="425">
        <v>30.533914705067666</v>
      </c>
      <c r="N67" s="422">
        <v>8547956</v>
      </c>
      <c r="O67" s="422">
        <v>16515073</v>
      </c>
      <c r="P67" s="423">
        <v>0.26060571323346038</v>
      </c>
      <c r="Q67" s="424"/>
      <c r="R67" s="423">
        <v>0.50350310393123976</v>
      </c>
      <c r="T67" s="425">
        <v>-4.6057641047319828</v>
      </c>
      <c r="U67" s="425">
        <v>-3.750553074910004</v>
      </c>
      <c r="W67" s="422">
        <v>36653096</v>
      </c>
      <c r="X67" s="422">
        <v>72113459</v>
      </c>
      <c r="Y67" s="423">
        <v>0.25575129626520843</v>
      </c>
      <c r="Z67" s="424"/>
      <c r="AA67" s="423">
        <v>0.50318015748022926</v>
      </c>
      <c r="AB67" s="376"/>
      <c r="AC67" s="425">
        <v>17.266315093664197</v>
      </c>
      <c r="AD67" s="425">
        <v>20.688600289257167</v>
      </c>
    </row>
    <row r="68" spans="1:40" x14ac:dyDescent="0.2">
      <c r="A68" s="586"/>
      <c r="B68" s="420"/>
      <c r="C68" s="421" t="s">
        <v>216</v>
      </c>
      <c r="E68" s="422">
        <v>26756366</v>
      </c>
      <c r="F68" s="422">
        <v>82354752</v>
      </c>
      <c r="G68" s="423">
        <v>0.24210609076608364</v>
      </c>
      <c r="H68" s="424"/>
      <c r="I68" s="423">
        <v>0.74519039927657993</v>
      </c>
      <c r="J68" s="420"/>
      <c r="K68" s="425">
        <v>36.68481732704123</v>
      </c>
      <c r="L68" s="425">
        <v>32.470679142244983</v>
      </c>
      <c r="N68" s="422">
        <v>6637457</v>
      </c>
      <c r="O68" s="422">
        <v>23152530</v>
      </c>
      <c r="P68" s="423">
        <v>0.20235939627455082</v>
      </c>
      <c r="Q68" s="424"/>
      <c r="R68" s="423">
        <v>0.70586250020579056</v>
      </c>
      <c r="T68" s="425">
        <v>-2.8152357413836269</v>
      </c>
      <c r="U68" s="425">
        <v>-3.4842585645546382</v>
      </c>
      <c r="W68" s="422">
        <v>33393823</v>
      </c>
      <c r="X68" s="422">
        <v>105507282</v>
      </c>
      <c r="Y68" s="423">
        <v>0.23300933485948722</v>
      </c>
      <c r="Z68" s="424"/>
      <c r="AA68" s="423">
        <v>0.73618949233971642</v>
      </c>
      <c r="AB68" s="376"/>
      <c r="AC68" s="425">
        <v>26.467997924177805</v>
      </c>
      <c r="AD68" s="425">
        <v>22.45984821621337</v>
      </c>
    </row>
    <row r="69" spans="1:40" x14ac:dyDescent="0.2">
      <c r="A69" s="586"/>
      <c r="B69" s="420"/>
      <c r="C69" s="421" t="s">
        <v>217</v>
      </c>
      <c r="E69" s="422">
        <v>28160295</v>
      </c>
      <c r="F69" s="422">
        <v>110515047</v>
      </c>
      <c r="G69" s="423">
        <v>0.25480960072342002</v>
      </c>
      <c r="H69" s="424"/>
      <c r="I69" s="423">
        <v>1</v>
      </c>
      <c r="J69" s="420"/>
      <c r="K69" s="425">
        <v>22.747058231492336</v>
      </c>
      <c r="L69" s="425">
        <v>29.849640255023342</v>
      </c>
      <c r="N69" s="422">
        <v>9647810</v>
      </c>
      <c r="O69" s="422">
        <v>32800340</v>
      </c>
      <c r="P69" s="423">
        <v>0.29413749979420944</v>
      </c>
      <c r="Q69" s="424"/>
      <c r="R69" s="423">
        <v>1</v>
      </c>
      <c r="T69" s="425">
        <v>-0.55834988751266357</v>
      </c>
      <c r="U69" s="425">
        <v>-2.6416692245225164</v>
      </c>
      <c r="W69" s="422">
        <v>37808105</v>
      </c>
      <c r="X69" s="422">
        <v>143315387</v>
      </c>
      <c r="Y69" s="423">
        <v>0.26381050766028352</v>
      </c>
      <c r="Z69" s="424"/>
      <c r="AA69" s="423">
        <v>1</v>
      </c>
      <c r="AB69" s="376"/>
      <c r="AC69" s="425">
        <v>15.820497475348084</v>
      </c>
      <c r="AD69" s="425">
        <v>20.635501374528882</v>
      </c>
    </row>
    <row r="70" spans="1:40" s="378" customFormat="1" ht="2.1" customHeight="1" x14ac:dyDescent="0.2">
      <c r="A70" s="426"/>
      <c r="B70" s="427"/>
      <c r="C70" s="428"/>
      <c r="D70" s="427"/>
      <c r="E70" s="429"/>
      <c r="F70" s="429"/>
      <c r="G70" s="430"/>
      <c r="H70" s="430"/>
      <c r="I70" s="430"/>
      <c r="J70" s="427"/>
      <c r="K70" s="431"/>
      <c r="L70" s="427"/>
      <c r="M70" s="479"/>
      <c r="N70" s="429"/>
      <c r="O70" s="429"/>
      <c r="P70" s="432"/>
      <c r="Q70" s="430"/>
      <c r="R70" s="432"/>
      <c r="S70" s="429"/>
      <c r="T70" s="431"/>
      <c r="U70" s="427"/>
      <c r="V70" s="429"/>
      <c r="W70" s="429"/>
      <c r="X70" s="429"/>
      <c r="Y70" s="432"/>
      <c r="Z70" s="430"/>
      <c r="AA70" s="432"/>
      <c r="AB70" s="429"/>
      <c r="AC70" s="431"/>
      <c r="AD70" s="431"/>
      <c r="AE70" s="433"/>
      <c r="AF70" s="434"/>
      <c r="AG70" s="434">
        <v>0</v>
      </c>
      <c r="AH70" s="435"/>
      <c r="AI70" s="436"/>
      <c r="AJ70" s="435"/>
      <c r="AK70" s="434"/>
      <c r="AL70" s="437"/>
      <c r="AM70" s="437"/>
      <c r="AN70" s="438"/>
    </row>
    <row r="71" spans="1:40" x14ac:dyDescent="0.2">
      <c r="A71" s="586">
        <v>2015</v>
      </c>
      <c r="B71" s="420"/>
      <c r="C71" s="421" t="s">
        <v>214</v>
      </c>
      <c r="E71" s="422">
        <v>31972444</v>
      </c>
      <c r="F71" s="422">
        <v>31972444</v>
      </c>
      <c r="G71" s="423">
        <v>0.27814039784590161</v>
      </c>
      <c r="H71" s="424"/>
      <c r="I71" s="423">
        <v>0.27814039784590161</v>
      </c>
      <c r="J71" s="420"/>
      <c r="K71" s="425">
        <v>16.2919940410092</v>
      </c>
      <c r="L71" s="425">
        <v>16.2919940410092</v>
      </c>
      <c r="N71" s="422">
        <v>7803921</v>
      </c>
      <c r="O71" s="422">
        <v>7803921</v>
      </c>
      <c r="P71" s="423">
        <v>0.2438558499857619</v>
      </c>
      <c r="Q71" s="424"/>
      <c r="R71" s="423">
        <v>0.2438558499857619</v>
      </c>
      <c r="T71" s="425">
        <v>-2.048369567059201</v>
      </c>
      <c r="U71" s="425">
        <v>-2.048369567059201</v>
      </c>
      <c r="W71" s="422">
        <v>39776365</v>
      </c>
      <c r="X71" s="422">
        <v>39776365</v>
      </c>
      <c r="Y71" s="423">
        <v>0.27067419351232114</v>
      </c>
      <c r="Z71" s="424"/>
      <c r="AA71" s="423">
        <v>0.27067419351232114</v>
      </c>
      <c r="AB71" s="376"/>
      <c r="AC71" s="425">
        <v>12.171341844413719</v>
      </c>
      <c r="AD71" s="425">
        <v>12.171341844413719</v>
      </c>
    </row>
    <row r="72" spans="1:40" x14ac:dyDescent="0.2">
      <c r="A72" s="586"/>
      <c r="B72" s="420"/>
      <c r="C72" s="421" t="s">
        <v>215</v>
      </c>
      <c r="E72" s="422">
        <v>29653430</v>
      </c>
      <c r="F72" s="422">
        <v>61625874</v>
      </c>
      <c r="G72" s="423">
        <v>0.25796641688372629</v>
      </c>
      <c r="H72" s="424"/>
      <c r="I72" s="423">
        <v>0.53610681472962796</v>
      </c>
      <c r="J72" s="420"/>
      <c r="K72" s="425">
        <v>5.5089211439615671</v>
      </c>
      <c r="L72" s="425">
        <v>10.84112045986371</v>
      </c>
      <c r="N72" s="422">
        <v>8286362</v>
      </c>
      <c r="O72" s="422">
        <v>16090283</v>
      </c>
      <c r="P72" s="423">
        <v>0.25893109999444103</v>
      </c>
      <c r="Q72" s="424"/>
      <c r="R72" s="423">
        <v>0.5027869499802029</v>
      </c>
      <c r="T72" s="425">
        <v>-3.060310558453974</v>
      </c>
      <c r="U72" s="425">
        <v>-2.5721351640407524</v>
      </c>
      <c r="W72" s="422">
        <v>37939792</v>
      </c>
      <c r="X72" s="422">
        <v>77716157</v>
      </c>
      <c r="Y72" s="423">
        <v>0.25817649756646222</v>
      </c>
      <c r="Z72" s="424"/>
      <c r="AA72" s="423">
        <v>0.52885069107878335</v>
      </c>
      <c r="AB72" s="376"/>
      <c r="AC72" s="425">
        <v>3.5104701660127158</v>
      </c>
      <c r="AD72" s="425">
        <v>7.7692820143324415</v>
      </c>
    </row>
    <row r="73" spans="1:40" x14ac:dyDescent="0.2">
      <c r="A73" s="586"/>
      <c r="B73" s="420"/>
      <c r="C73" s="421" t="s">
        <v>216</v>
      </c>
      <c r="E73" s="422">
        <v>24474526</v>
      </c>
      <c r="F73" s="422">
        <v>86100400</v>
      </c>
      <c r="G73" s="423">
        <v>0.21291316981366401</v>
      </c>
      <c r="H73" s="424"/>
      <c r="I73" s="423">
        <v>0.74901998454329188</v>
      </c>
      <c r="J73" s="420"/>
      <c r="K73" s="425">
        <v>-8.5282134352624723</v>
      </c>
      <c r="L73" s="425">
        <v>4.548186849011457</v>
      </c>
      <c r="N73" s="422">
        <v>6528782</v>
      </c>
      <c r="O73" s="422">
        <v>22619065</v>
      </c>
      <c r="P73" s="423">
        <v>0.204010481907972</v>
      </c>
      <c r="Q73" s="424"/>
      <c r="R73" s="423">
        <v>0.7067974318881749</v>
      </c>
      <c r="T73" s="425">
        <v>-1.6372987425756582</v>
      </c>
      <c r="U73" s="425">
        <v>-2.3041326369083639</v>
      </c>
      <c r="W73" s="422">
        <v>31003308</v>
      </c>
      <c r="X73" s="422">
        <v>108719465</v>
      </c>
      <c r="Y73" s="423">
        <v>0.21097441631768246</v>
      </c>
      <c r="Z73" s="424"/>
      <c r="AA73" s="423">
        <v>0.73982510739646579</v>
      </c>
      <c r="AB73" s="376"/>
      <c r="AC73" s="425">
        <v>-7.1585544428381258</v>
      </c>
      <c r="AD73" s="425">
        <v>3.0445130792014905</v>
      </c>
    </row>
    <row r="74" spans="1:40" x14ac:dyDescent="0.2">
      <c r="A74" s="586"/>
      <c r="B74" s="420"/>
      <c r="C74" s="421" t="s">
        <v>217</v>
      </c>
      <c r="E74" s="422">
        <v>28850338</v>
      </c>
      <c r="F74" s="422">
        <v>114950738</v>
      </c>
      <c r="G74" s="423">
        <v>0.25098001545670806</v>
      </c>
      <c r="H74" s="424"/>
      <c r="I74" s="423">
        <v>1</v>
      </c>
      <c r="J74" s="420"/>
      <c r="K74" s="425">
        <v>2.4504111196278306</v>
      </c>
      <c r="L74" s="425">
        <v>4.0136534529999341</v>
      </c>
      <c r="N74" s="422">
        <v>9383124</v>
      </c>
      <c r="O74" s="422">
        <v>32002189</v>
      </c>
      <c r="P74" s="423">
        <v>0.2932025681118251</v>
      </c>
      <c r="Q74" s="424"/>
      <c r="R74" s="423">
        <v>1</v>
      </c>
      <c r="T74" s="425">
        <v>-2.7434827178395924</v>
      </c>
      <c r="U74" s="425">
        <v>-2.4333619712478591</v>
      </c>
      <c r="W74" s="422">
        <v>38233462</v>
      </c>
      <c r="X74" s="422">
        <v>146952927</v>
      </c>
      <c r="Y74" s="423">
        <v>0.26017489260353421</v>
      </c>
      <c r="Z74" s="424"/>
      <c r="AA74" s="423">
        <v>1</v>
      </c>
      <c r="AB74" s="376"/>
      <c r="AC74" s="425">
        <v>1.1250418395738162</v>
      </c>
      <c r="AD74" s="425">
        <v>2.5381363970360002</v>
      </c>
    </row>
    <row r="75" spans="1:40" x14ac:dyDescent="0.2">
      <c r="A75" s="371" t="s">
        <v>235</v>
      </c>
      <c r="C75" s="420"/>
      <c r="E75" s="376"/>
      <c r="F75" s="376"/>
      <c r="G75" s="486"/>
      <c r="H75" s="376"/>
      <c r="I75" s="486"/>
      <c r="K75" s="487"/>
      <c r="L75" s="371"/>
      <c r="N75" s="376"/>
      <c r="O75" s="376"/>
      <c r="P75" s="486"/>
      <c r="Q75" s="376"/>
      <c r="R75" s="486"/>
      <c r="T75" s="487"/>
      <c r="U75" s="371"/>
      <c r="W75" s="371"/>
      <c r="X75" s="371"/>
      <c r="Y75" s="486"/>
      <c r="Z75" s="376"/>
      <c r="AA75" s="486"/>
      <c r="AC75" s="371"/>
      <c r="AD75" s="371"/>
    </row>
    <row r="76" spans="1:40" x14ac:dyDescent="0.2">
      <c r="A76" s="482"/>
      <c r="B76" s="420"/>
      <c r="C76" s="420"/>
      <c r="E76" s="376"/>
      <c r="F76" s="376"/>
      <c r="G76" s="483"/>
      <c r="H76" s="484"/>
      <c r="I76" s="483"/>
      <c r="J76" s="420"/>
      <c r="K76" s="485"/>
      <c r="L76" s="485"/>
      <c r="N76" s="376"/>
      <c r="O76" s="376"/>
      <c r="P76" s="483"/>
      <c r="Q76" s="484"/>
      <c r="R76" s="483"/>
      <c r="T76" s="485"/>
      <c r="U76" s="485"/>
      <c r="W76" s="376"/>
      <c r="X76" s="376"/>
      <c r="Y76" s="483"/>
      <c r="Z76" s="484"/>
      <c r="AA76" s="483"/>
      <c r="AB76" s="376"/>
      <c r="AC76" s="485"/>
      <c r="AD76" s="485"/>
    </row>
    <row r="77" spans="1:40" x14ac:dyDescent="0.2">
      <c r="A77" s="482"/>
      <c r="B77" s="420"/>
      <c r="C77" s="420"/>
      <c r="E77" s="376"/>
      <c r="F77" s="376"/>
      <c r="G77" s="483"/>
      <c r="H77" s="484"/>
      <c r="I77" s="483"/>
      <c r="J77" s="420"/>
      <c r="K77" s="485"/>
      <c r="L77" s="485"/>
      <c r="N77" s="376"/>
      <c r="O77" s="376"/>
      <c r="P77" s="483"/>
      <c r="Q77" s="484"/>
      <c r="R77" s="483"/>
      <c r="T77" s="485"/>
      <c r="U77" s="485"/>
      <c r="W77" s="376"/>
      <c r="X77" s="376"/>
      <c r="Y77" s="483"/>
      <c r="Z77" s="484"/>
      <c r="AA77" s="483"/>
      <c r="AB77" s="376"/>
      <c r="AC77" s="485"/>
      <c r="AD77" s="485"/>
    </row>
    <row r="78" spans="1:40" x14ac:dyDescent="0.2">
      <c r="A78" s="482"/>
      <c r="B78" s="420"/>
      <c r="C78" s="420"/>
      <c r="E78" s="376"/>
      <c r="F78" s="376"/>
      <c r="G78" s="483"/>
      <c r="H78" s="484"/>
      <c r="I78" s="483"/>
      <c r="J78" s="420"/>
      <c r="K78" s="485"/>
      <c r="L78" s="485"/>
      <c r="N78" s="376"/>
      <c r="O78" s="376"/>
      <c r="P78" s="483"/>
      <c r="Q78" s="484"/>
      <c r="R78" s="483"/>
      <c r="T78" s="485"/>
      <c r="U78" s="485"/>
      <c r="W78" s="376"/>
      <c r="X78" s="376"/>
      <c r="Y78" s="483"/>
      <c r="Z78" s="484"/>
      <c r="AA78" s="483"/>
      <c r="AB78" s="376"/>
      <c r="AC78" s="485"/>
      <c r="AD78" s="485"/>
    </row>
    <row r="79" spans="1:40" x14ac:dyDescent="0.2">
      <c r="A79" s="482"/>
      <c r="B79" s="420"/>
      <c r="C79" s="420"/>
      <c r="E79" s="376"/>
      <c r="F79" s="376"/>
      <c r="G79" s="483"/>
      <c r="H79" s="484"/>
      <c r="I79" s="483"/>
      <c r="J79" s="420"/>
      <c r="K79" s="485"/>
      <c r="L79" s="485"/>
      <c r="N79" s="376"/>
      <c r="O79" s="376"/>
      <c r="P79" s="483"/>
      <c r="Q79" s="484"/>
      <c r="R79" s="483"/>
      <c r="T79" s="485"/>
      <c r="U79" s="485"/>
      <c r="W79" s="376"/>
      <c r="X79" s="376"/>
      <c r="Y79" s="483"/>
      <c r="Z79" s="484"/>
      <c r="AA79" s="483"/>
      <c r="AB79" s="376"/>
      <c r="AC79" s="485"/>
      <c r="AD79" s="485"/>
    </row>
    <row r="80" spans="1:40" x14ac:dyDescent="0.2">
      <c r="A80" s="482"/>
      <c r="B80" s="420"/>
      <c r="C80" s="420"/>
      <c r="E80" s="376"/>
      <c r="F80" s="376"/>
      <c r="G80" s="483"/>
      <c r="H80" s="484"/>
      <c r="I80" s="483"/>
      <c r="J80" s="420"/>
      <c r="K80" s="485"/>
      <c r="L80" s="485"/>
      <c r="N80" s="376"/>
      <c r="O80" s="376"/>
      <c r="P80" s="483"/>
      <c r="Q80" s="484"/>
      <c r="R80" s="483"/>
      <c r="T80" s="485"/>
      <c r="U80" s="485"/>
      <c r="W80" s="376"/>
      <c r="X80" s="376"/>
      <c r="Y80" s="483"/>
      <c r="Z80" s="484"/>
      <c r="AA80" s="483"/>
      <c r="AB80" s="376"/>
      <c r="AC80" s="485"/>
      <c r="AD80" s="485"/>
    </row>
    <row r="81" spans="1:30" x14ac:dyDescent="0.2">
      <c r="A81" s="482"/>
      <c r="B81" s="420"/>
      <c r="C81" s="420"/>
      <c r="E81" s="376"/>
      <c r="F81" s="376"/>
      <c r="G81" s="483"/>
      <c r="H81" s="484"/>
      <c r="I81" s="483"/>
      <c r="J81" s="420"/>
      <c r="K81" s="485"/>
      <c r="L81" s="485"/>
      <c r="N81" s="376"/>
      <c r="O81" s="376"/>
      <c r="P81" s="483"/>
      <c r="Q81" s="484"/>
      <c r="R81" s="483"/>
      <c r="T81" s="485"/>
      <c r="U81" s="485"/>
      <c r="W81" s="376"/>
      <c r="X81" s="376"/>
      <c r="Y81" s="483"/>
      <c r="Z81" s="484"/>
      <c r="AA81" s="483"/>
      <c r="AB81" s="376"/>
      <c r="AC81" s="485"/>
      <c r="AD81" s="485"/>
    </row>
    <row r="82" spans="1:30" x14ac:dyDescent="0.2">
      <c r="A82" s="482"/>
      <c r="B82" s="420"/>
      <c r="C82" s="420"/>
      <c r="E82" s="376"/>
      <c r="F82" s="376"/>
      <c r="G82" s="483"/>
      <c r="H82" s="484"/>
      <c r="I82" s="483"/>
      <c r="J82" s="420"/>
      <c r="K82" s="485"/>
      <c r="L82" s="485"/>
      <c r="N82" s="376"/>
      <c r="O82" s="376"/>
      <c r="P82" s="483"/>
      <c r="Q82" s="484"/>
      <c r="R82" s="483"/>
      <c r="T82" s="485"/>
      <c r="U82" s="485"/>
      <c r="W82" s="376"/>
      <c r="X82" s="376"/>
      <c r="Y82" s="483"/>
      <c r="Z82" s="484"/>
      <c r="AA82" s="483"/>
      <c r="AB82" s="376"/>
      <c r="AC82" s="485"/>
      <c r="AD82" s="485"/>
    </row>
    <row r="83" spans="1:30" x14ac:dyDescent="0.2">
      <c r="A83" s="482"/>
      <c r="B83" s="420"/>
      <c r="C83" s="420"/>
      <c r="E83" s="376"/>
      <c r="F83" s="376"/>
      <c r="G83" s="483"/>
      <c r="H83" s="484"/>
      <c r="I83" s="483"/>
      <c r="J83" s="420"/>
      <c r="K83" s="485"/>
      <c r="L83" s="485"/>
      <c r="N83" s="376"/>
      <c r="O83" s="376"/>
      <c r="P83" s="483"/>
      <c r="Q83" s="484"/>
      <c r="R83" s="483"/>
      <c r="T83" s="485"/>
      <c r="U83" s="485"/>
      <c r="W83" s="376"/>
      <c r="X83" s="376"/>
      <c r="Y83" s="483"/>
      <c r="Z83" s="484"/>
      <c r="AA83" s="483"/>
      <c r="AB83" s="376"/>
      <c r="AC83" s="485"/>
      <c r="AD83" s="485"/>
    </row>
    <row r="84" spans="1:30" x14ac:dyDescent="0.2">
      <c r="A84" s="482"/>
      <c r="B84" s="420"/>
      <c r="C84" s="420"/>
      <c r="E84" s="376"/>
      <c r="F84" s="376"/>
      <c r="G84" s="483"/>
      <c r="H84" s="484"/>
      <c r="I84" s="483"/>
      <c r="J84" s="420"/>
      <c r="K84" s="485"/>
      <c r="L84" s="485"/>
      <c r="N84" s="376"/>
      <c r="O84" s="376"/>
      <c r="P84" s="483"/>
      <c r="Q84" s="484"/>
      <c r="R84" s="483"/>
      <c r="T84" s="485"/>
      <c r="U84" s="485"/>
      <c r="W84" s="376"/>
      <c r="X84" s="376"/>
      <c r="Y84" s="483"/>
      <c r="Z84" s="484"/>
      <c r="AA84" s="483"/>
      <c r="AB84" s="376"/>
      <c r="AC84" s="485"/>
      <c r="AD84" s="485"/>
    </row>
  </sheetData>
  <mergeCells count="27">
    <mergeCell ref="AC8:AD8"/>
    <mergeCell ref="A16:A19"/>
    <mergeCell ref="E4:AD4"/>
    <mergeCell ref="E6:L6"/>
    <mergeCell ref="N6:U6"/>
    <mergeCell ref="W6:AD6"/>
    <mergeCell ref="A8:A10"/>
    <mergeCell ref="C8:C10"/>
    <mergeCell ref="E8:F8"/>
    <mergeCell ref="G8:I8"/>
    <mergeCell ref="K8:L8"/>
    <mergeCell ref="N8:O8"/>
    <mergeCell ref="A46:A49"/>
    <mergeCell ref="P8:R8"/>
    <mergeCell ref="T8:U8"/>
    <mergeCell ref="W8:X8"/>
    <mergeCell ref="Y8:AA8"/>
    <mergeCell ref="A21:A24"/>
    <mergeCell ref="A26:A29"/>
    <mergeCell ref="A31:A34"/>
    <mergeCell ref="A36:A39"/>
    <mergeCell ref="A41:A44"/>
    <mergeCell ref="A51:A54"/>
    <mergeCell ref="A56:A59"/>
    <mergeCell ref="A61:A64"/>
    <mergeCell ref="A66:A69"/>
    <mergeCell ref="A71:A74"/>
  </mergeCells>
  <printOptions horizontalCentered="1"/>
  <pageMargins left="0" right="0" top="0.74803149606299213" bottom="0.74803149606299213" header="0.31496062992125984" footer="0.31496062992125984"/>
  <pageSetup paperSize="9" scale="65" fitToHeight="0" orientation="landscape" verticalDpi="597" r:id="rId1"/>
  <headerFooter>
    <oddHeader>&amp;L&amp;"Arial,Normale"&amp;9IVASS - SERVIZIO STUDI E GESTIONE DATI
DIVISIONE STUDI E ANALISI STATISTICHE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N84"/>
  <sheetViews>
    <sheetView showGridLines="0" view="pageBreakPreview" topLeftCell="D17" zoomScale="89" zoomScaleNormal="77" zoomScaleSheetLayoutView="89" workbookViewId="0">
      <selection activeCell="AD77" sqref="AD77"/>
    </sheetView>
  </sheetViews>
  <sheetFormatPr defaultRowHeight="12" x14ac:dyDescent="0.2"/>
  <cols>
    <col min="1" max="1" width="5.85546875" style="370" customWidth="1"/>
    <col min="2" max="2" width="0.5703125" style="371" customWidth="1"/>
    <col min="3" max="3" width="8.5703125" style="372" customWidth="1"/>
    <col min="4" max="4" width="0.5703125" style="371" customWidth="1"/>
    <col min="5" max="5" width="11" style="373" customWidth="1"/>
    <col min="6" max="6" width="9.85546875" style="373" customWidth="1"/>
    <col min="7" max="7" width="11.42578125" style="439" customWidth="1"/>
    <col min="8" max="8" width="0.5703125" style="373" customWidth="1"/>
    <col min="9" max="9" width="9.7109375" style="439" customWidth="1"/>
    <col min="10" max="10" width="0.5703125" style="371" customWidth="1"/>
    <col min="11" max="11" width="11.42578125" style="375" customWidth="1"/>
    <col min="12" max="12" width="9.7109375" style="370" customWidth="1"/>
    <col min="13" max="13" width="0.5703125" style="371" customWidth="1"/>
    <col min="14" max="14" width="10.5703125" style="373" customWidth="1"/>
    <col min="15" max="15" width="9.85546875" style="373" customWidth="1"/>
    <col min="16" max="16" width="11.42578125" style="374" customWidth="1"/>
    <col min="17" max="17" width="0.5703125" style="373" customWidth="1"/>
    <col min="18" max="18" width="9.7109375" style="374" customWidth="1"/>
    <col min="19" max="19" width="0.5703125" style="376" customWidth="1"/>
    <col min="20" max="20" width="11.42578125" style="375" customWidth="1"/>
    <col min="21" max="21" width="9.7109375" style="370" customWidth="1"/>
    <col min="22" max="22" width="0.5703125" style="376" customWidth="1"/>
    <col min="23" max="24" width="9.85546875" style="373" customWidth="1"/>
    <col min="25" max="25" width="11.42578125" style="374" customWidth="1"/>
    <col min="26" max="26" width="0.5703125" style="373" customWidth="1"/>
    <col min="27" max="27" width="9.7109375" style="374" customWidth="1"/>
    <col min="28" max="28" width="0.5703125" style="376" customWidth="1"/>
    <col min="29" max="29" width="11.42578125" style="375" customWidth="1"/>
    <col min="30" max="30" width="9.7109375" style="370" customWidth="1"/>
    <col min="31" max="31" width="0.5703125" style="371" customWidth="1"/>
    <col min="32" max="32" width="9.42578125" style="379" customWidth="1"/>
    <col min="33" max="33" width="9.28515625" style="379" customWidth="1"/>
    <col min="34" max="34" width="9.28515625" style="379" bestFit="1" customWidth="1"/>
    <col min="35" max="35" width="0.5703125" style="379" customWidth="1"/>
    <col min="36" max="36" width="9.28515625" style="379" bestFit="1" customWidth="1"/>
    <col min="37" max="37" width="0.5703125" style="379" customWidth="1"/>
    <col min="38" max="39" width="9.140625" style="379"/>
    <col min="40" max="256" width="9.140625" style="378"/>
    <col min="257" max="257" width="5.85546875" style="378" customWidth="1"/>
    <col min="258" max="258" width="0.5703125" style="378" customWidth="1"/>
    <col min="259" max="259" width="8.5703125" style="378" customWidth="1"/>
    <col min="260" max="260" width="0.5703125" style="378" customWidth="1"/>
    <col min="261" max="261" width="11" style="378" customWidth="1"/>
    <col min="262" max="262" width="9.85546875" style="378" customWidth="1"/>
    <col min="263" max="263" width="11.42578125" style="378" customWidth="1"/>
    <col min="264" max="264" width="0.5703125" style="378" customWidth="1"/>
    <col min="265" max="265" width="9.7109375" style="378" customWidth="1"/>
    <col min="266" max="266" width="0.5703125" style="378" customWidth="1"/>
    <col min="267" max="267" width="11.42578125" style="378" customWidth="1"/>
    <col min="268" max="268" width="9.7109375" style="378" customWidth="1"/>
    <col min="269" max="269" width="0.5703125" style="378" customWidth="1"/>
    <col min="270" max="270" width="10.5703125" style="378" customWidth="1"/>
    <col min="271" max="271" width="9.85546875" style="378" customWidth="1"/>
    <col min="272" max="272" width="11.42578125" style="378" customWidth="1"/>
    <col min="273" max="273" width="0.5703125" style="378" customWidth="1"/>
    <col min="274" max="274" width="9.7109375" style="378" customWidth="1"/>
    <col min="275" max="275" width="0.5703125" style="378" customWidth="1"/>
    <col min="276" max="276" width="11.42578125" style="378" customWidth="1"/>
    <col min="277" max="277" width="9.7109375" style="378" customWidth="1"/>
    <col min="278" max="278" width="0.5703125" style="378" customWidth="1"/>
    <col min="279" max="280" width="9.85546875" style="378" customWidth="1"/>
    <col min="281" max="281" width="11.42578125" style="378" customWidth="1"/>
    <col min="282" max="282" width="0.5703125" style="378" customWidth="1"/>
    <col min="283" max="283" width="9.7109375" style="378" customWidth="1"/>
    <col min="284" max="284" width="0.5703125" style="378" customWidth="1"/>
    <col min="285" max="285" width="11.42578125" style="378" customWidth="1"/>
    <col min="286" max="286" width="9.7109375" style="378" customWidth="1"/>
    <col min="287" max="287" width="0.5703125" style="378" customWidth="1"/>
    <col min="288" max="288" width="9.42578125" style="378" customWidth="1"/>
    <col min="289" max="289" width="9.28515625" style="378" customWidth="1"/>
    <col min="290" max="290" width="9.28515625" style="378" bestFit="1" customWidth="1"/>
    <col min="291" max="291" width="0.5703125" style="378" customWidth="1"/>
    <col min="292" max="292" width="9.28515625" style="378" bestFit="1" customWidth="1"/>
    <col min="293" max="293" width="0.5703125" style="378" customWidth="1"/>
    <col min="294" max="512" width="9.140625" style="378"/>
    <col min="513" max="513" width="5.85546875" style="378" customWidth="1"/>
    <col min="514" max="514" width="0.5703125" style="378" customWidth="1"/>
    <col min="515" max="515" width="8.5703125" style="378" customWidth="1"/>
    <col min="516" max="516" width="0.5703125" style="378" customWidth="1"/>
    <col min="517" max="517" width="11" style="378" customWidth="1"/>
    <col min="518" max="518" width="9.85546875" style="378" customWidth="1"/>
    <col min="519" max="519" width="11.42578125" style="378" customWidth="1"/>
    <col min="520" max="520" width="0.5703125" style="378" customWidth="1"/>
    <col min="521" max="521" width="9.7109375" style="378" customWidth="1"/>
    <col min="522" max="522" width="0.5703125" style="378" customWidth="1"/>
    <col min="523" max="523" width="11.42578125" style="378" customWidth="1"/>
    <col min="524" max="524" width="9.7109375" style="378" customWidth="1"/>
    <col min="525" max="525" width="0.5703125" style="378" customWidth="1"/>
    <col min="526" max="526" width="10.5703125" style="378" customWidth="1"/>
    <col min="527" max="527" width="9.85546875" style="378" customWidth="1"/>
    <col min="528" max="528" width="11.42578125" style="378" customWidth="1"/>
    <col min="529" max="529" width="0.5703125" style="378" customWidth="1"/>
    <col min="530" max="530" width="9.7109375" style="378" customWidth="1"/>
    <col min="531" max="531" width="0.5703125" style="378" customWidth="1"/>
    <col min="532" max="532" width="11.42578125" style="378" customWidth="1"/>
    <col min="533" max="533" width="9.7109375" style="378" customWidth="1"/>
    <col min="534" max="534" width="0.5703125" style="378" customWidth="1"/>
    <col min="535" max="536" width="9.85546875" style="378" customWidth="1"/>
    <col min="537" max="537" width="11.42578125" style="378" customWidth="1"/>
    <col min="538" max="538" width="0.5703125" style="378" customWidth="1"/>
    <col min="539" max="539" width="9.7109375" style="378" customWidth="1"/>
    <col min="540" max="540" width="0.5703125" style="378" customWidth="1"/>
    <col min="541" max="541" width="11.42578125" style="378" customWidth="1"/>
    <col min="542" max="542" width="9.7109375" style="378" customWidth="1"/>
    <col min="543" max="543" width="0.5703125" style="378" customWidth="1"/>
    <col min="544" max="544" width="9.42578125" style="378" customWidth="1"/>
    <col min="545" max="545" width="9.28515625" style="378" customWidth="1"/>
    <col min="546" max="546" width="9.28515625" style="378" bestFit="1" customWidth="1"/>
    <col min="547" max="547" width="0.5703125" style="378" customWidth="1"/>
    <col min="548" max="548" width="9.28515625" style="378" bestFit="1" customWidth="1"/>
    <col min="549" max="549" width="0.5703125" style="378" customWidth="1"/>
    <col min="550" max="768" width="9.140625" style="378"/>
    <col min="769" max="769" width="5.85546875" style="378" customWidth="1"/>
    <col min="770" max="770" width="0.5703125" style="378" customWidth="1"/>
    <col min="771" max="771" width="8.5703125" style="378" customWidth="1"/>
    <col min="772" max="772" width="0.5703125" style="378" customWidth="1"/>
    <col min="773" max="773" width="11" style="378" customWidth="1"/>
    <col min="774" max="774" width="9.85546875" style="378" customWidth="1"/>
    <col min="775" max="775" width="11.42578125" style="378" customWidth="1"/>
    <col min="776" max="776" width="0.5703125" style="378" customWidth="1"/>
    <col min="777" max="777" width="9.7109375" style="378" customWidth="1"/>
    <col min="778" max="778" width="0.5703125" style="378" customWidth="1"/>
    <col min="779" max="779" width="11.42578125" style="378" customWidth="1"/>
    <col min="780" max="780" width="9.7109375" style="378" customWidth="1"/>
    <col min="781" max="781" width="0.5703125" style="378" customWidth="1"/>
    <col min="782" max="782" width="10.5703125" style="378" customWidth="1"/>
    <col min="783" max="783" width="9.85546875" style="378" customWidth="1"/>
    <col min="784" max="784" width="11.42578125" style="378" customWidth="1"/>
    <col min="785" max="785" width="0.5703125" style="378" customWidth="1"/>
    <col min="786" max="786" width="9.7109375" style="378" customWidth="1"/>
    <col min="787" max="787" width="0.5703125" style="378" customWidth="1"/>
    <col min="788" max="788" width="11.42578125" style="378" customWidth="1"/>
    <col min="789" max="789" width="9.7109375" style="378" customWidth="1"/>
    <col min="790" max="790" width="0.5703125" style="378" customWidth="1"/>
    <col min="791" max="792" width="9.85546875" style="378" customWidth="1"/>
    <col min="793" max="793" width="11.42578125" style="378" customWidth="1"/>
    <col min="794" max="794" width="0.5703125" style="378" customWidth="1"/>
    <col min="795" max="795" width="9.7109375" style="378" customWidth="1"/>
    <col min="796" max="796" width="0.5703125" style="378" customWidth="1"/>
    <col min="797" max="797" width="11.42578125" style="378" customWidth="1"/>
    <col min="798" max="798" width="9.7109375" style="378" customWidth="1"/>
    <col min="799" max="799" width="0.5703125" style="378" customWidth="1"/>
    <col min="800" max="800" width="9.42578125" style="378" customWidth="1"/>
    <col min="801" max="801" width="9.28515625" style="378" customWidth="1"/>
    <col min="802" max="802" width="9.28515625" style="378" bestFit="1" customWidth="1"/>
    <col min="803" max="803" width="0.5703125" style="378" customWidth="1"/>
    <col min="804" max="804" width="9.28515625" style="378" bestFit="1" customWidth="1"/>
    <col min="805" max="805" width="0.5703125" style="378" customWidth="1"/>
    <col min="806" max="1024" width="9.140625" style="378"/>
    <col min="1025" max="1025" width="5.85546875" style="378" customWidth="1"/>
    <col min="1026" max="1026" width="0.5703125" style="378" customWidth="1"/>
    <col min="1027" max="1027" width="8.5703125" style="378" customWidth="1"/>
    <col min="1028" max="1028" width="0.5703125" style="378" customWidth="1"/>
    <col min="1029" max="1029" width="11" style="378" customWidth="1"/>
    <col min="1030" max="1030" width="9.85546875" style="378" customWidth="1"/>
    <col min="1031" max="1031" width="11.42578125" style="378" customWidth="1"/>
    <col min="1032" max="1032" width="0.5703125" style="378" customWidth="1"/>
    <col min="1033" max="1033" width="9.7109375" style="378" customWidth="1"/>
    <col min="1034" max="1034" width="0.5703125" style="378" customWidth="1"/>
    <col min="1035" max="1035" width="11.42578125" style="378" customWidth="1"/>
    <col min="1036" max="1036" width="9.7109375" style="378" customWidth="1"/>
    <col min="1037" max="1037" width="0.5703125" style="378" customWidth="1"/>
    <col min="1038" max="1038" width="10.5703125" style="378" customWidth="1"/>
    <col min="1039" max="1039" width="9.85546875" style="378" customWidth="1"/>
    <col min="1040" max="1040" width="11.42578125" style="378" customWidth="1"/>
    <col min="1041" max="1041" width="0.5703125" style="378" customWidth="1"/>
    <col min="1042" max="1042" width="9.7109375" style="378" customWidth="1"/>
    <col min="1043" max="1043" width="0.5703125" style="378" customWidth="1"/>
    <col min="1044" max="1044" width="11.42578125" style="378" customWidth="1"/>
    <col min="1045" max="1045" width="9.7109375" style="378" customWidth="1"/>
    <col min="1046" max="1046" width="0.5703125" style="378" customWidth="1"/>
    <col min="1047" max="1048" width="9.85546875" style="378" customWidth="1"/>
    <col min="1049" max="1049" width="11.42578125" style="378" customWidth="1"/>
    <col min="1050" max="1050" width="0.5703125" style="378" customWidth="1"/>
    <col min="1051" max="1051" width="9.7109375" style="378" customWidth="1"/>
    <col min="1052" max="1052" width="0.5703125" style="378" customWidth="1"/>
    <col min="1053" max="1053" width="11.42578125" style="378" customWidth="1"/>
    <col min="1054" max="1054" width="9.7109375" style="378" customWidth="1"/>
    <col min="1055" max="1055" width="0.5703125" style="378" customWidth="1"/>
    <col min="1056" max="1056" width="9.42578125" style="378" customWidth="1"/>
    <col min="1057" max="1057" width="9.28515625" style="378" customWidth="1"/>
    <col min="1058" max="1058" width="9.28515625" style="378" bestFit="1" customWidth="1"/>
    <col min="1059" max="1059" width="0.5703125" style="378" customWidth="1"/>
    <col min="1060" max="1060" width="9.28515625" style="378" bestFit="1" customWidth="1"/>
    <col min="1061" max="1061" width="0.5703125" style="378" customWidth="1"/>
    <col min="1062" max="1280" width="9.140625" style="378"/>
    <col min="1281" max="1281" width="5.85546875" style="378" customWidth="1"/>
    <col min="1282" max="1282" width="0.5703125" style="378" customWidth="1"/>
    <col min="1283" max="1283" width="8.5703125" style="378" customWidth="1"/>
    <col min="1284" max="1284" width="0.5703125" style="378" customWidth="1"/>
    <col min="1285" max="1285" width="11" style="378" customWidth="1"/>
    <col min="1286" max="1286" width="9.85546875" style="378" customWidth="1"/>
    <col min="1287" max="1287" width="11.42578125" style="378" customWidth="1"/>
    <col min="1288" max="1288" width="0.5703125" style="378" customWidth="1"/>
    <col min="1289" max="1289" width="9.7109375" style="378" customWidth="1"/>
    <col min="1290" max="1290" width="0.5703125" style="378" customWidth="1"/>
    <col min="1291" max="1291" width="11.42578125" style="378" customWidth="1"/>
    <col min="1292" max="1292" width="9.7109375" style="378" customWidth="1"/>
    <col min="1293" max="1293" width="0.5703125" style="378" customWidth="1"/>
    <col min="1294" max="1294" width="10.5703125" style="378" customWidth="1"/>
    <col min="1295" max="1295" width="9.85546875" style="378" customWidth="1"/>
    <col min="1296" max="1296" width="11.42578125" style="378" customWidth="1"/>
    <col min="1297" max="1297" width="0.5703125" style="378" customWidth="1"/>
    <col min="1298" max="1298" width="9.7109375" style="378" customWidth="1"/>
    <col min="1299" max="1299" width="0.5703125" style="378" customWidth="1"/>
    <col min="1300" max="1300" width="11.42578125" style="378" customWidth="1"/>
    <col min="1301" max="1301" width="9.7109375" style="378" customWidth="1"/>
    <col min="1302" max="1302" width="0.5703125" style="378" customWidth="1"/>
    <col min="1303" max="1304" width="9.85546875" style="378" customWidth="1"/>
    <col min="1305" max="1305" width="11.42578125" style="378" customWidth="1"/>
    <col min="1306" max="1306" width="0.5703125" style="378" customWidth="1"/>
    <col min="1307" max="1307" width="9.7109375" style="378" customWidth="1"/>
    <col min="1308" max="1308" width="0.5703125" style="378" customWidth="1"/>
    <col min="1309" max="1309" width="11.42578125" style="378" customWidth="1"/>
    <col min="1310" max="1310" width="9.7109375" style="378" customWidth="1"/>
    <col min="1311" max="1311" width="0.5703125" style="378" customWidth="1"/>
    <col min="1312" max="1312" width="9.42578125" style="378" customWidth="1"/>
    <col min="1313" max="1313" width="9.28515625" style="378" customWidth="1"/>
    <col min="1314" max="1314" width="9.28515625" style="378" bestFit="1" customWidth="1"/>
    <col min="1315" max="1315" width="0.5703125" style="378" customWidth="1"/>
    <col min="1316" max="1316" width="9.28515625" style="378" bestFit="1" customWidth="1"/>
    <col min="1317" max="1317" width="0.5703125" style="378" customWidth="1"/>
    <col min="1318" max="1536" width="9.140625" style="378"/>
    <col min="1537" max="1537" width="5.85546875" style="378" customWidth="1"/>
    <col min="1538" max="1538" width="0.5703125" style="378" customWidth="1"/>
    <col min="1539" max="1539" width="8.5703125" style="378" customWidth="1"/>
    <col min="1540" max="1540" width="0.5703125" style="378" customWidth="1"/>
    <col min="1541" max="1541" width="11" style="378" customWidth="1"/>
    <col min="1542" max="1542" width="9.85546875" style="378" customWidth="1"/>
    <col min="1543" max="1543" width="11.42578125" style="378" customWidth="1"/>
    <col min="1544" max="1544" width="0.5703125" style="378" customWidth="1"/>
    <col min="1545" max="1545" width="9.7109375" style="378" customWidth="1"/>
    <col min="1546" max="1546" width="0.5703125" style="378" customWidth="1"/>
    <col min="1547" max="1547" width="11.42578125" style="378" customWidth="1"/>
    <col min="1548" max="1548" width="9.7109375" style="378" customWidth="1"/>
    <col min="1549" max="1549" width="0.5703125" style="378" customWidth="1"/>
    <col min="1550" max="1550" width="10.5703125" style="378" customWidth="1"/>
    <col min="1551" max="1551" width="9.85546875" style="378" customWidth="1"/>
    <col min="1552" max="1552" width="11.42578125" style="378" customWidth="1"/>
    <col min="1553" max="1553" width="0.5703125" style="378" customWidth="1"/>
    <col min="1554" max="1554" width="9.7109375" style="378" customWidth="1"/>
    <col min="1555" max="1555" width="0.5703125" style="378" customWidth="1"/>
    <col min="1556" max="1556" width="11.42578125" style="378" customWidth="1"/>
    <col min="1557" max="1557" width="9.7109375" style="378" customWidth="1"/>
    <col min="1558" max="1558" width="0.5703125" style="378" customWidth="1"/>
    <col min="1559" max="1560" width="9.85546875" style="378" customWidth="1"/>
    <col min="1561" max="1561" width="11.42578125" style="378" customWidth="1"/>
    <col min="1562" max="1562" width="0.5703125" style="378" customWidth="1"/>
    <col min="1563" max="1563" width="9.7109375" style="378" customWidth="1"/>
    <col min="1564" max="1564" width="0.5703125" style="378" customWidth="1"/>
    <col min="1565" max="1565" width="11.42578125" style="378" customWidth="1"/>
    <col min="1566" max="1566" width="9.7109375" style="378" customWidth="1"/>
    <col min="1567" max="1567" width="0.5703125" style="378" customWidth="1"/>
    <col min="1568" max="1568" width="9.42578125" style="378" customWidth="1"/>
    <col min="1569" max="1569" width="9.28515625" style="378" customWidth="1"/>
    <col min="1570" max="1570" width="9.28515625" style="378" bestFit="1" customWidth="1"/>
    <col min="1571" max="1571" width="0.5703125" style="378" customWidth="1"/>
    <col min="1572" max="1572" width="9.28515625" style="378" bestFit="1" customWidth="1"/>
    <col min="1573" max="1573" width="0.5703125" style="378" customWidth="1"/>
    <col min="1574" max="1792" width="9.140625" style="378"/>
    <col min="1793" max="1793" width="5.85546875" style="378" customWidth="1"/>
    <col min="1794" max="1794" width="0.5703125" style="378" customWidth="1"/>
    <col min="1795" max="1795" width="8.5703125" style="378" customWidth="1"/>
    <col min="1796" max="1796" width="0.5703125" style="378" customWidth="1"/>
    <col min="1797" max="1797" width="11" style="378" customWidth="1"/>
    <col min="1798" max="1798" width="9.85546875" style="378" customWidth="1"/>
    <col min="1799" max="1799" width="11.42578125" style="378" customWidth="1"/>
    <col min="1800" max="1800" width="0.5703125" style="378" customWidth="1"/>
    <col min="1801" max="1801" width="9.7109375" style="378" customWidth="1"/>
    <col min="1802" max="1802" width="0.5703125" style="378" customWidth="1"/>
    <col min="1803" max="1803" width="11.42578125" style="378" customWidth="1"/>
    <col min="1804" max="1804" width="9.7109375" style="378" customWidth="1"/>
    <col min="1805" max="1805" width="0.5703125" style="378" customWidth="1"/>
    <col min="1806" max="1806" width="10.5703125" style="378" customWidth="1"/>
    <col min="1807" max="1807" width="9.85546875" style="378" customWidth="1"/>
    <col min="1808" max="1808" width="11.42578125" style="378" customWidth="1"/>
    <col min="1809" max="1809" width="0.5703125" style="378" customWidth="1"/>
    <col min="1810" max="1810" width="9.7109375" style="378" customWidth="1"/>
    <col min="1811" max="1811" width="0.5703125" style="378" customWidth="1"/>
    <col min="1812" max="1812" width="11.42578125" style="378" customWidth="1"/>
    <col min="1813" max="1813" width="9.7109375" style="378" customWidth="1"/>
    <col min="1814" max="1814" width="0.5703125" style="378" customWidth="1"/>
    <col min="1815" max="1816" width="9.85546875" style="378" customWidth="1"/>
    <col min="1817" max="1817" width="11.42578125" style="378" customWidth="1"/>
    <col min="1818" max="1818" width="0.5703125" style="378" customWidth="1"/>
    <col min="1819" max="1819" width="9.7109375" style="378" customWidth="1"/>
    <col min="1820" max="1820" width="0.5703125" style="378" customWidth="1"/>
    <col min="1821" max="1821" width="11.42578125" style="378" customWidth="1"/>
    <col min="1822" max="1822" width="9.7109375" style="378" customWidth="1"/>
    <col min="1823" max="1823" width="0.5703125" style="378" customWidth="1"/>
    <col min="1824" max="1824" width="9.42578125" style="378" customWidth="1"/>
    <col min="1825" max="1825" width="9.28515625" style="378" customWidth="1"/>
    <col min="1826" max="1826" width="9.28515625" style="378" bestFit="1" customWidth="1"/>
    <col min="1827" max="1827" width="0.5703125" style="378" customWidth="1"/>
    <col min="1828" max="1828" width="9.28515625" style="378" bestFit="1" customWidth="1"/>
    <col min="1829" max="1829" width="0.5703125" style="378" customWidth="1"/>
    <col min="1830" max="2048" width="9.140625" style="378"/>
    <col min="2049" max="2049" width="5.85546875" style="378" customWidth="1"/>
    <col min="2050" max="2050" width="0.5703125" style="378" customWidth="1"/>
    <col min="2051" max="2051" width="8.5703125" style="378" customWidth="1"/>
    <col min="2052" max="2052" width="0.5703125" style="378" customWidth="1"/>
    <col min="2053" max="2053" width="11" style="378" customWidth="1"/>
    <col min="2054" max="2054" width="9.85546875" style="378" customWidth="1"/>
    <col min="2055" max="2055" width="11.42578125" style="378" customWidth="1"/>
    <col min="2056" max="2056" width="0.5703125" style="378" customWidth="1"/>
    <col min="2057" max="2057" width="9.7109375" style="378" customWidth="1"/>
    <col min="2058" max="2058" width="0.5703125" style="378" customWidth="1"/>
    <col min="2059" max="2059" width="11.42578125" style="378" customWidth="1"/>
    <col min="2060" max="2060" width="9.7109375" style="378" customWidth="1"/>
    <col min="2061" max="2061" width="0.5703125" style="378" customWidth="1"/>
    <col min="2062" max="2062" width="10.5703125" style="378" customWidth="1"/>
    <col min="2063" max="2063" width="9.85546875" style="378" customWidth="1"/>
    <col min="2064" max="2064" width="11.42578125" style="378" customWidth="1"/>
    <col min="2065" max="2065" width="0.5703125" style="378" customWidth="1"/>
    <col min="2066" max="2066" width="9.7109375" style="378" customWidth="1"/>
    <col min="2067" max="2067" width="0.5703125" style="378" customWidth="1"/>
    <col min="2068" max="2068" width="11.42578125" style="378" customWidth="1"/>
    <col min="2069" max="2069" width="9.7109375" style="378" customWidth="1"/>
    <col min="2070" max="2070" width="0.5703125" style="378" customWidth="1"/>
    <col min="2071" max="2072" width="9.85546875" style="378" customWidth="1"/>
    <col min="2073" max="2073" width="11.42578125" style="378" customWidth="1"/>
    <col min="2074" max="2074" width="0.5703125" style="378" customWidth="1"/>
    <col min="2075" max="2075" width="9.7109375" style="378" customWidth="1"/>
    <col min="2076" max="2076" width="0.5703125" style="378" customWidth="1"/>
    <col min="2077" max="2077" width="11.42578125" style="378" customWidth="1"/>
    <col min="2078" max="2078" width="9.7109375" style="378" customWidth="1"/>
    <col min="2079" max="2079" width="0.5703125" style="378" customWidth="1"/>
    <col min="2080" max="2080" width="9.42578125" style="378" customWidth="1"/>
    <col min="2081" max="2081" width="9.28515625" style="378" customWidth="1"/>
    <col min="2082" max="2082" width="9.28515625" style="378" bestFit="1" customWidth="1"/>
    <col min="2083" max="2083" width="0.5703125" style="378" customWidth="1"/>
    <col min="2084" max="2084" width="9.28515625" style="378" bestFit="1" customWidth="1"/>
    <col min="2085" max="2085" width="0.5703125" style="378" customWidth="1"/>
    <col min="2086" max="2304" width="9.140625" style="378"/>
    <col min="2305" max="2305" width="5.85546875" style="378" customWidth="1"/>
    <col min="2306" max="2306" width="0.5703125" style="378" customWidth="1"/>
    <col min="2307" max="2307" width="8.5703125" style="378" customWidth="1"/>
    <col min="2308" max="2308" width="0.5703125" style="378" customWidth="1"/>
    <col min="2309" max="2309" width="11" style="378" customWidth="1"/>
    <col min="2310" max="2310" width="9.85546875" style="378" customWidth="1"/>
    <col min="2311" max="2311" width="11.42578125" style="378" customWidth="1"/>
    <col min="2312" max="2312" width="0.5703125" style="378" customWidth="1"/>
    <col min="2313" max="2313" width="9.7109375" style="378" customWidth="1"/>
    <col min="2314" max="2314" width="0.5703125" style="378" customWidth="1"/>
    <col min="2315" max="2315" width="11.42578125" style="378" customWidth="1"/>
    <col min="2316" max="2316" width="9.7109375" style="378" customWidth="1"/>
    <col min="2317" max="2317" width="0.5703125" style="378" customWidth="1"/>
    <col min="2318" max="2318" width="10.5703125" style="378" customWidth="1"/>
    <col min="2319" max="2319" width="9.85546875" style="378" customWidth="1"/>
    <col min="2320" max="2320" width="11.42578125" style="378" customWidth="1"/>
    <col min="2321" max="2321" width="0.5703125" style="378" customWidth="1"/>
    <col min="2322" max="2322" width="9.7109375" style="378" customWidth="1"/>
    <col min="2323" max="2323" width="0.5703125" style="378" customWidth="1"/>
    <col min="2324" max="2324" width="11.42578125" style="378" customWidth="1"/>
    <col min="2325" max="2325" width="9.7109375" style="378" customWidth="1"/>
    <col min="2326" max="2326" width="0.5703125" style="378" customWidth="1"/>
    <col min="2327" max="2328" width="9.85546875" style="378" customWidth="1"/>
    <col min="2329" max="2329" width="11.42578125" style="378" customWidth="1"/>
    <col min="2330" max="2330" width="0.5703125" style="378" customWidth="1"/>
    <col min="2331" max="2331" width="9.7109375" style="378" customWidth="1"/>
    <col min="2332" max="2332" width="0.5703125" style="378" customWidth="1"/>
    <col min="2333" max="2333" width="11.42578125" style="378" customWidth="1"/>
    <col min="2334" max="2334" width="9.7109375" style="378" customWidth="1"/>
    <col min="2335" max="2335" width="0.5703125" style="378" customWidth="1"/>
    <col min="2336" max="2336" width="9.42578125" style="378" customWidth="1"/>
    <col min="2337" max="2337" width="9.28515625" style="378" customWidth="1"/>
    <col min="2338" max="2338" width="9.28515625" style="378" bestFit="1" customWidth="1"/>
    <col min="2339" max="2339" width="0.5703125" style="378" customWidth="1"/>
    <col min="2340" max="2340" width="9.28515625" style="378" bestFit="1" customWidth="1"/>
    <col min="2341" max="2341" width="0.5703125" style="378" customWidth="1"/>
    <col min="2342" max="2560" width="9.140625" style="378"/>
    <col min="2561" max="2561" width="5.85546875" style="378" customWidth="1"/>
    <col min="2562" max="2562" width="0.5703125" style="378" customWidth="1"/>
    <col min="2563" max="2563" width="8.5703125" style="378" customWidth="1"/>
    <col min="2564" max="2564" width="0.5703125" style="378" customWidth="1"/>
    <col min="2565" max="2565" width="11" style="378" customWidth="1"/>
    <col min="2566" max="2566" width="9.85546875" style="378" customWidth="1"/>
    <col min="2567" max="2567" width="11.42578125" style="378" customWidth="1"/>
    <col min="2568" max="2568" width="0.5703125" style="378" customWidth="1"/>
    <col min="2569" max="2569" width="9.7109375" style="378" customWidth="1"/>
    <col min="2570" max="2570" width="0.5703125" style="378" customWidth="1"/>
    <col min="2571" max="2571" width="11.42578125" style="378" customWidth="1"/>
    <col min="2572" max="2572" width="9.7109375" style="378" customWidth="1"/>
    <col min="2573" max="2573" width="0.5703125" style="378" customWidth="1"/>
    <col min="2574" max="2574" width="10.5703125" style="378" customWidth="1"/>
    <col min="2575" max="2575" width="9.85546875" style="378" customWidth="1"/>
    <col min="2576" max="2576" width="11.42578125" style="378" customWidth="1"/>
    <col min="2577" max="2577" width="0.5703125" style="378" customWidth="1"/>
    <col min="2578" max="2578" width="9.7109375" style="378" customWidth="1"/>
    <col min="2579" max="2579" width="0.5703125" style="378" customWidth="1"/>
    <col min="2580" max="2580" width="11.42578125" style="378" customWidth="1"/>
    <col min="2581" max="2581" width="9.7109375" style="378" customWidth="1"/>
    <col min="2582" max="2582" width="0.5703125" style="378" customWidth="1"/>
    <col min="2583" max="2584" width="9.85546875" style="378" customWidth="1"/>
    <col min="2585" max="2585" width="11.42578125" style="378" customWidth="1"/>
    <col min="2586" max="2586" width="0.5703125" style="378" customWidth="1"/>
    <col min="2587" max="2587" width="9.7109375" style="378" customWidth="1"/>
    <col min="2588" max="2588" width="0.5703125" style="378" customWidth="1"/>
    <col min="2589" max="2589" width="11.42578125" style="378" customWidth="1"/>
    <col min="2590" max="2590" width="9.7109375" style="378" customWidth="1"/>
    <col min="2591" max="2591" width="0.5703125" style="378" customWidth="1"/>
    <col min="2592" max="2592" width="9.42578125" style="378" customWidth="1"/>
    <col min="2593" max="2593" width="9.28515625" style="378" customWidth="1"/>
    <col min="2594" max="2594" width="9.28515625" style="378" bestFit="1" customWidth="1"/>
    <col min="2595" max="2595" width="0.5703125" style="378" customWidth="1"/>
    <col min="2596" max="2596" width="9.28515625" style="378" bestFit="1" customWidth="1"/>
    <col min="2597" max="2597" width="0.5703125" style="378" customWidth="1"/>
    <col min="2598" max="2816" width="9.140625" style="378"/>
    <col min="2817" max="2817" width="5.85546875" style="378" customWidth="1"/>
    <col min="2818" max="2818" width="0.5703125" style="378" customWidth="1"/>
    <col min="2819" max="2819" width="8.5703125" style="378" customWidth="1"/>
    <col min="2820" max="2820" width="0.5703125" style="378" customWidth="1"/>
    <col min="2821" max="2821" width="11" style="378" customWidth="1"/>
    <col min="2822" max="2822" width="9.85546875" style="378" customWidth="1"/>
    <col min="2823" max="2823" width="11.42578125" style="378" customWidth="1"/>
    <col min="2824" max="2824" width="0.5703125" style="378" customWidth="1"/>
    <col min="2825" max="2825" width="9.7109375" style="378" customWidth="1"/>
    <col min="2826" max="2826" width="0.5703125" style="378" customWidth="1"/>
    <col min="2827" max="2827" width="11.42578125" style="378" customWidth="1"/>
    <col min="2828" max="2828" width="9.7109375" style="378" customWidth="1"/>
    <col min="2829" max="2829" width="0.5703125" style="378" customWidth="1"/>
    <col min="2830" max="2830" width="10.5703125" style="378" customWidth="1"/>
    <col min="2831" max="2831" width="9.85546875" style="378" customWidth="1"/>
    <col min="2832" max="2832" width="11.42578125" style="378" customWidth="1"/>
    <col min="2833" max="2833" width="0.5703125" style="378" customWidth="1"/>
    <col min="2834" max="2834" width="9.7109375" style="378" customWidth="1"/>
    <col min="2835" max="2835" width="0.5703125" style="378" customWidth="1"/>
    <col min="2836" max="2836" width="11.42578125" style="378" customWidth="1"/>
    <col min="2837" max="2837" width="9.7109375" style="378" customWidth="1"/>
    <col min="2838" max="2838" width="0.5703125" style="378" customWidth="1"/>
    <col min="2839" max="2840" width="9.85546875" style="378" customWidth="1"/>
    <col min="2841" max="2841" width="11.42578125" style="378" customWidth="1"/>
    <col min="2842" max="2842" width="0.5703125" style="378" customWidth="1"/>
    <col min="2843" max="2843" width="9.7109375" style="378" customWidth="1"/>
    <col min="2844" max="2844" width="0.5703125" style="378" customWidth="1"/>
    <col min="2845" max="2845" width="11.42578125" style="378" customWidth="1"/>
    <col min="2846" max="2846" width="9.7109375" style="378" customWidth="1"/>
    <col min="2847" max="2847" width="0.5703125" style="378" customWidth="1"/>
    <col min="2848" max="2848" width="9.42578125" style="378" customWidth="1"/>
    <col min="2849" max="2849" width="9.28515625" style="378" customWidth="1"/>
    <col min="2850" max="2850" width="9.28515625" style="378" bestFit="1" customWidth="1"/>
    <col min="2851" max="2851" width="0.5703125" style="378" customWidth="1"/>
    <col min="2852" max="2852" width="9.28515625" style="378" bestFit="1" customWidth="1"/>
    <col min="2853" max="2853" width="0.5703125" style="378" customWidth="1"/>
    <col min="2854" max="3072" width="9.140625" style="378"/>
    <col min="3073" max="3073" width="5.85546875" style="378" customWidth="1"/>
    <col min="3074" max="3074" width="0.5703125" style="378" customWidth="1"/>
    <col min="3075" max="3075" width="8.5703125" style="378" customWidth="1"/>
    <col min="3076" max="3076" width="0.5703125" style="378" customWidth="1"/>
    <col min="3077" max="3077" width="11" style="378" customWidth="1"/>
    <col min="3078" max="3078" width="9.85546875" style="378" customWidth="1"/>
    <col min="3079" max="3079" width="11.42578125" style="378" customWidth="1"/>
    <col min="3080" max="3080" width="0.5703125" style="378" customWidth="1"/>
    <col min="3081" max="3081" width="9.7109375" style="378" customWidth="1"/>
    <col min="3082" max="3082" width="0.5703125" style="378" customWidth="1"/>
    <col min="3083" max="3083" width="11.42578125" style="378" customWidth="1"/>
    <col min="3084" max="3084" width="9.7109375" style="378" customWidth="1"/>
    <col min="3085" max="3085" width="0.5703125" style="378" customWidth="1"/>
    <col min="3086" max="3086" width="10.5703125" style="378" customWidth="1"/>
    <col min="3087" max="3087" width="9.85546875" style="378" customWidth="1"/>
    <col min="3088" max="3088" width="11.42578125" style="378" customWidth="1"/>
    <col min="3089" max="3089" width="0.5703125" style="378" customWidth="1"/>
    <col min="3090" max="3090" width="9.7109375" style="378" customWidth="1"/>
    <col min="3091" max="3091" width="0.5703125" style="378" customWidth="1"/>
    <col min="3092" max="3092" width="11.42578125" style="378" customWidth="1"/>
    <col min="3093" max="3093" width="9.7109375" style="378" customWidth="1"/>
    <col min="3094" max="3094" width="0.5703125" style="378" customWidth="1"/>
    <col min="3095" max="3096" width="9.85546875" style="378" customWidth="1"/>
    <col min="3097" max="3097" width="11.42578125" style="378" customWidth="1"/>
    <col min="3098" max="3098" width="0.5703125" style="378" customWidth="1"/>
    <col min="3099" max="3099" width="9.7109375" style="378" customWidth="1"/>
    <col min="3100" max="3100" width="0.5703125" style="378" customWidth="1"/>
    <col min="3101" max="3101" width="11.42578125" style="378" customWidth="1"/>
    <col min="3102" max="3102" width="9.7109375" style="378" customWidth="1"/>
    <col min="3103" max="3103" width="0.5703125" style="378" customWidth="1"/>
    <col min="3104" max="3104" width="9.42578125" style="378" customWidth="1"/>
    <col min="3105" max="3105" width="9.28515625" style="378" customWidth="1"/>
    <col min="3106" max="3106" width="9.28515625" style="378" bestFit="1" customWidth="1"/>
    <col min="3107" max="3107" width="0.5703125" style="378" customWidth="1"/>
    <col min="3108" max="3108" width="9.28515625" style="378" bestFit="1" customWidth="1"/>
    <col min="3109" max="3109" width="0.5703125" style="378" customWidth="1"/>
    <col min="3110" max="3328" width="9.140625" style="378"/>
    <col min="3329" max="3329" width="5.85546875" style="378" customWidth="1"/>
    <col min="3330" max="3330" width="0.5703125" style="378" customWidth="1"/>
    <col min="3331" max="3331" width="8.5703125" style="378" customWidth="1"/>
    <col min="3332" max="3332" width="0.5703125" style="378" customWidth="1"/>
    <col min="3333" max="3333" width="11" style="378" customWidth="1"/>
    <col min="3334" max="3334" width="9.85546875" style="378" customWidth="1"/>
    <col min="3335" max="3335" width="11.42578125" style="378" customWidth="1"/>
    <col min="3336" max="3336" width="0.5703125" style="378" customWidth="1"/>
    <col min="3337" max="3337" width="9.7109375" style="378" customWidth="1"/>
    <col min="3338" max="3338" width="0.5703125" style="378" customWidth="1"/>
    <col min="3339" max="3339" width="11.42578125" style="378" customWidth="1"/>
    <col min="3340" max="3340" width="9.7109375" style="378" customWidth="1"/>
    <col min="3341" max="3341" width="0.5703125" style="378" customWidth="1"/>
    <col min="3342" max="3342" width="10.5703125" style="378" customWidth="1"/>
    <col min="3343" max="3343" width="9.85546875" style="378" customWidth="1"/>
    <col min="3344" max="3344" width="11.42578125" style="378" customWidth="1"/>
    <col min="3345" max="3345" width="0.5703125" style="378" customWidth="1"/>
    <col min="3346" max="3346" width="9.7109375" style="378" customWidth="1"/>
    <col min="3347" max="3347" width="0.5703125" style="378" customWidth="1"/>
    <col min="3348" max="3348" width="11.42578125" style="378" customWidth="1"/>
    <col min="3349" max="3349" width="9.7109375" style="378" customWidth="1"/>
    <col min="3350" max="3350" width="0.5703125" style="378" customWidth="1"/>
    <col min="3351" max="3352" width="9.85546875" style="378" customWidth="1"/>
    <col min="3353" max="3353" width="11.42578125" style="378" customWidth="1"/>
    <col min="3354" max="3354" width="0.5703125" style="378" customWidth="1"/>
    <col min="3355" max="3355" width="9.7109375" style="378" customWidth="1"/>
    <col min="3356" max="3356" width="0.5703125" style="378" customWidth="1"/>
    <col min="3357" max="3357" width="11.42578125" style="378" customWidth="1"/>
    <col min="3358" max="3358" width="9.7109375" style="378" customWidth="1"/>
    <col min="3359" max="3359" width="0.5703125" style="378" customWidth="1"/>
    <col min="3360" max="3360" width="9.42578125" style="378" customWidth="1"/>
    <col min="3361" max="3361" width="9.28515625" style="378" customWidth="1"/>
    <col min="3362" max="3362" width="9.28515625" style="378" bestFit="1" customWidth="1"/>
    <col min="3363" max="3363" width="0.5703125" style="378" customWidth="1"/>
    <col min="3364" max="3364" width="9.28515625" style="378" bestFit="1" customWidth="1"/>
    <col min="3365" max="3365" width="0.5703125" style="378" customWidth="1"/>
    <col min="3366" max="3584" width="9.140625" style="378"/>
    <col min="3585" max="3585" width="5.85546875" style="378" customWidth="1"/>
    <col min="3586" max="3586" width="0.5703125" style="378" customWidth="1"/>
    <col min="3587" max="3587" width="8.5703125" style="378" customWidth="1"/>
    <col min="3588" max="3588" width="0.5703125" style="378" customWidth="1"/>
    <col min="3589" max="3589" width="11" style="378" customWidth="1"/>
    <col min="3590" max="3590" width="9.85546875" style="378" customWidth="1"/>
    <col min="3591" max="3591" width="11.42578125" style="378" customWidth="1"/>
    <col min="3592" max="3592" width="0.5703125" style="378" customWidth="1"/>
    <col min="3593" max="3593" width="9.7109375" style="378" customWidth="1"/>
    <col min="3594" max="3594" width="0.5703125" style="378" customWidth="1"/>
    <col min="3595" max="3595" width="11.42578125" style="378" customWidth="1"/>
    <col min="3596" max="3596" width="9.7109375" style="378" customWidth="1"/>
    <col min="3597" max="3597" width="0.5703125" style="378" customWidth="1"/>
    <col min="3598" max="3598" width="10.5703125" style="378" customWidth="1"/>
    <col min="3599" max="3599" width="9.85546875" style="378" customWidth="1"/>
    <col min="3600" max="3600" width="11.42578125" style="378" customWidth="1"/>
    <col min="3601" max="3601" width="0.5703125" style="378" customWidth="1"/>
    <col min="3602" max="3602" width="9.7109375" style="378" customWidth="1"/>
    <col min="3603" max="3603" width="0.5703125" style="378" customWidth="1"/>
    <col min="3604" max="3604" width="11.42578125" style="378" customWidth="1"/>
    <col min="3605" max="3605" width="9.7109375" style="378" customWidth="1"/>
    <col min="3606" max="3606" width="0.5703125" style="378" customWidth="1"/>
    <col min="3607" max="3608" width="9.85546875" style="378" customWidth="1"/>
    <col min="3609" max="3609" width="11.42578125" style="378" customWidth="1"/>
    <col min="3610" max="3610" width="0.5703125" style="378" customWidth="1"/>
    <col min="3611" max="3611" width="9.7109375" style="378" customWidth="1"/>
    <col min="3612" max="3612" width="0.5703125" style="378" customWidth="1"/>
    <col min="3613" max="3613" width="11.42578125" style="378" customWidth="1"/>
    <col min="3614" max="3614" width="9.7109375" style="378" customWidth="1"/>
    <col min="3615" max="3615" width="0.5703125" style="378" customWidth="1"/>
    <col min="3616" max="3616" width="9.42578125" style="378" customWidth="1"/>
    <col min="3617" max="3617" width="9.28515625" style="378" customWidth="1"/>
    <col min="3618" max="3618" width="9.28515625" style="378" bestFit="1" customWidth="1"/>
    <col min="3619" max="3619" width="0.5703125" style="378" customWidth="1"/>
    <col min="3620" max="3620" width="9.28515625" style="378" bestFit="1" customWidth="1"/>
    <col min="3621" max="3621" width="0.5703125" style="378" customWidth="1"/>
    <col min="3622" max="3840" width="9.140625" style="378"/>
    <col min="3841" max="3841" width="5.85546875" style="378" customWidth="1"/>
    <col min="3842" max="3842" width="0.5703125" style="378" customWidth="1"/>
    <col min="3843" max="3843" width="8.5703125" style="378" customWidth="1"/>
    <col min="3844" max="3844" width="0.5703125" style="378" customWidth="1"/>
    <col min="3845" max="3845" width="11" style="378" customWidth="1"/>
    <col min="3846" max="3846" width="9.85546875" style="378" customWidth="1"/>
    <col min="3847" max="3847" width="11.42578125" style="378" customWidth="1"/>
    <col min="3848" max="3848" width="0.5703125" style="378" customWidth="1"/>
    <col min="3849" max="3849" width="9.7109375" style="378" customWidth="1"/>
    <col min="3850" max="3850" width="0.5703125" style="378" customWidth="1"/>
    <col min="3851" max="3851" width="11.42578125" style="378" customWidth="1"/>
    <col min="3852" max="3852" width="9.7109375" style="378" customWidth="1"/>
    <col min="3853" max="3853" width="0.5703125" style="378" customWidth="1"/>
    <col min="3854" max="3854" width="10.5703125" style="378" customWidth="1"/>
    <col min="3855" max="3855" width="9.85546875" style="378" customWidth="1"/>
    <col min="3856" max="3856" width="11.42578125" style="378" customWidth="1"/>
    <col min="3857" max="3857" width="0.5703125" style="378" customWidth="1"/>
    <col min="3858" max="3858" width="9.7109375" style="378" customWidth="1"/>
    <col min="3859" max="3859" width="0.5703125" style="378" customWidth="1"/>
    <col min="3860" max="3860" width="11.42578125" style="378" customWidth="1"/>
    <col min="3861" max="3861" width="9.7109375" style="378" customWidth="1"/>
    <col min="3862" max="3862" width="0.5703125" style="378" customWidth="1"/>
    <col min="3863" max="3864" width="9.85546875" style="378" customWidth="1"/>
    <col min="3865" max="3865" width="11.42578125" style="378" customWidth="1"/>
    <col min="3866" max="3866" width="0.5703125" style="378" customWidth="1"/>
    <col min="3867" max="3867" width="9.7109375" style="378" customWidth="1"/>
    <col min="3868" max="3868" width="0.5703125" style="378" customWidth="1"/>
    <col min="3869" max="3869" width="11.42578125" style="378" customWidth="1"/>
    <col min="3870" max="3870" width="9.7109375" style="378" customWidth="1"/>
    <col min="3871" max="3871" width="0.5703125" style="378" customWidth="1"/>
    <col min="3872" max="3872" width="9.42578125" style="378" customWidth="1"/>
    <col min="3873" max="3873" width="9.28515625" style="378" customWidth="1"/>
    <col min="3874" max="3874" width="9.28515625" style="378" bestFit="1" customWidth="1"/>
    <col min="3875" max="3875" width="0.5703125" style="378" customWidth="1"/>
    <col min="3876" max="3876" width="9.28515625" style="378" bestFit="1" customWidth="1"/>
    <col min="3877" max="3877" width="0.5703125" style="378" customWidth="1"/>
    <col min="3878" max="4096" width="9.140625" style="378"/>
    <col min="4097" max="4097" width="5.85546875" style="378" customWidth="1"/>
    <col min="4098" max="4098" width="0.5703125" style="378" customWidth="1"/>
    <col min="4099" max="4099" width="8.5703125" style="378" customWidth="1"/>
    <col min="4100" max="4100" width="0.5703125" style="378" customWidth="1"/>
    <col min="4101" max="4101" width="11" style="378" customWidth="1"/>
    <col min="4102" max="4102" width="9.85546875" style="378" customWidth="1"/>
    <col min="4103" max="4103" width="11.42578125" style="378" customWidth="1"/>
    <col min="4104" max="4104" width="0.5703125" style="378" customWidth="1"/>
    <col min="4105" max="4105" width="9.7109375" style="378" customWidth="1"/>
    <col min="4106" max="4106" width="0.5703125" style="378" customWidth="1"/>
    <col min="4107" max="4107" width="11.42578125" style="378" customWidth="1"/>
    <col min="4108" max="4108" width="9.7109375" style="378" customWidth="1"/>
    <col min="4109" max="4109" width="0.5703125" style="378" customWidth="1"/>
    <col min="4110" max="4110" width="10.5703125" style="378" customWidth="1"/>
    <col min="4111" max="4111" width="9.85546875" style="378" customWidth="1"/>
    <col min="4112" max="4112" width="11.42578125" style="378" customWidth="1"/>
    <col min="4113" max="4113" width="0.5703125" style="378" customWidth="1"/>
    <col min="4114" max="4114" width="9.7109375" style="378" customWidth="1"/>
    <col min="4115" max="4115" width="0.5703125" style="378" customWidth="1"/>
    <col min="4116" max="4116" width="11.42578125" style="378" customWidth="1"/>
    <col min="4117" max="4117" width="9.7109375" style="378" customWidth="1"/>
    <col min="4118" max="4118" width="0.5703125" style="378" customWidth="1"/>
    <col min="4119" max="4120" width="9.85546875" style="378" customWidth="1"/>
    <col min="4121" max="4121" width="11.42578125" style="378" customWidth="1"/>
    <col min="4122" max="4122" width="0.5703125" style="378" customWidth="1"/>
    <col min="4123" max="4123" width="9.7109375" style="378" customWidth="1"/>
    <col min="4124" max="4124" width="0.5703125" style="378" customWidth="1"/>
    <col min="4125" max="4125" width="11.42578125" style="378" customWidth="1"/>
    <col min="4126" max="4126" width="9.7109375" style="378" customWidth="1"/>
    <col min="4127" max="4127" width="0.5703125" style="378" customWidth="1"/>
    <col min="4128" max="4128" width="9.42578125" style="378" customWidth="1"/>
    <col min="4129" max="4129" width="9.28515625" style="378" customWidth="1"/>
    <col min="4130" max="4130" width="9.28515625" style="378" bestFit="1" customWidth="1"/>
    <col min="4131" max="4131" width="0.5703125" style="378" customWidth="1"/>
    <col min="4132" max="4132" width="9.28515625" style="378" bestFit="1" customWidth="1"/>
    <col min="4133" max="4133" width="0.5703125" style="378" customWidth="1"/>
    <col min="4134" max="4352" width="9.140625" style="378"/>
    <col min="4353" max="4353" width="5.85546875" style="378" customWidth="1"/>
    <col min="4354" max="4354" width="0.5703125" style="378" customWidth="1"/>
    <col min="4355" max="4355" width="8.5703125" style="378" customWidth="1"/>
    <col min="4356" max="4356" width="0.5703125" style="378" customWidth="1"/>
    <col min="4357" max="4357" width="11" style="378" customWidth="1"/>
    <col min="4358" max="4358" width="9.85546875" style="378" customWidth="1"/>
    <col min="4359" max="4359" width="11.42578125" style="378" customWidth="1"/>
    <col min="4360" max="4360" width="0.5703125" style="378" customWidth="1"/>
    <col min="4361" max="4361" width="9.7109375" style="378" customWidth="1"/>
    <col min="4362" max="4362" width="0.5703125" style="378" customWidth="1"/>
    <col min="4363" max="4363" width="11.42578125" style="378" customWidth="1"/>
    <col min="4364" max="4364" width="9.7109375" style="378" customWidth="1"/>
    <col min="4365" max="4365" width="0.5703125" style="378" customWidth="1"/>
    <col min="4366" max="4366" width="10.5703125" style="378" customWidth="1"/>
    <col min="4367" max="4367" width="9.85546875" style="378" customWidth="1"/>
    <col min="4368" max="4368" width="11.42578125" style="378" customWidth="1"/>
    <col min="4369" max="4369" width="0.5703125" style="378" customWidth="1"/>
    <col min="4370" max="4370" width="9.7109375" style="378" customWidth="1"/>
    <col min="4371" max="4371" width="0.5703125" style="378" customWidth="1"/>
    <col min="4372" max="4372" width="11.42578125" style="378" customWidth="1"/>
    <col min="4373" max="4373" width="9.7109375" style="378" customWidth="1"/>
    <col min="4374" max="4374" width="0.5703125" style="378" customWidth="1"/>
    <col min="4375" max="4376" width="9.85546875" style="378" customWidth="1"/>
    <col min="4377" max="4377" width="11.42578125" style="378" customWidth="1"/>
    <col min="4378" max="4378" width="0.5703125" style="378" customWidth="1"/>
    <col min="4379" max="4379" width="9.7109375" style="378" customWidth="1"/>
    <col min="4380" max="4380" width="0.5703125" style="378" customWidth="1"/>
    <col min="4381" max="4381" width="11.42578125" style="378" customWidth="1"/>
    <col min="4382" max="4382" width="9.7109375" style="378" customWidth="1"/>
    <col min="4383" max="4383" width="0.5703125" style="378" customWidth="1"/>
    <col min="4384" max="4384" width="9.42578125" style="378" customWidth="1"/>
    <col min="4385" max="4385" width="9.28515625" style="378" customWidth="1"/>
    <col min="4386" max="4386" width="9.28515625" style="378" bestFit="1" customWidth="1"/>
    <col min="4387" max="4387" width="0.5703125" style="378" customWidth="1"/>
    <col min="4388" max="4388" width="9.28515625" style="378" bestFit="1" customWidth="1"/>
    <col min="4389" max="4389" width="0.5703125" style="378" customWidth="1"/>
    <col min="4390" max="4608" width="9.140625" style="378"/>
    <col min="4609" max="4609" width="5.85546875" style="378" customWidth="1"/>
    <col min="4610" max="4610" width="0.5703125" style="378" customWidth="1"/>
    <col min="4611" max="4611" width="8.5703125" style="378" customWidth="1"/>
    <col min="4612" max="4612" width="0.5703125" style="378" customWidth="1"/>
    <col min="4613" max="4613" width="11" style="378" customWidth="1"/>
    <col min="4614" max="4614" width="9.85546875" style="378" customWidth="1"/>
    <col min="4615" max="4615" width="11.42578125" style="378" customWidth="1"/>
    <col min="4616" max="4616" width="0.5703125" style="378" customWidth="1"/>
    <col min="4617" max="4617" width="9.7109375" style="378" customWidth="1"/>
    <col min="4618" max="4618" width="0.5703125" style="378" customWidth="1"/>
    <col min="4619" max="4619" width="11.42578125" style="378" customWidth="1"/>
    <col min="4620" max="4620" width="9.7109375" style="378" customWidth="1"/>
    <col min="4621" max="4621" width="0.5703125" style="378" customWidth="1"/>
    <col min="4622" max="4622" width="10.5703125" style="378" customWidth="1"/>
    <col min="4623" max="4623" width="9.85546875" style="378" customWidth="1"/>
    <col min="4624" max="4624" width="11.42578125" style="378" customWidth="1"/>
    <col min="4625" max="4625" width="0.5703125" style="378" customWidth="1"/>
    <col min="4626" max="4626" width="9.7109375" style="378" customWidth="1"/>
    <col min="4627" max="4627" width="0.5703125" style="378" customWidth="1"/>
    <col min="4628" max="4628" width="11.42578125" style="378" customWidth="1"/>
    <col min="4629" max="4629" width="9.7109375" style="378" customWidth="1"/>
    <col min="4630" max="4630" width="0.5703125" style="378" customWidth="1"/>
    <col min="4631" max="4632" width="9.85546875" style="378" customWidth="1"/>
    <col min="4633" max="4633" width="11.42578125" style="378" customWidth="1"/>
    <col min="4634" max="4634" width="0.5703125" style="378" customWidth="1"/>
    <col min="4635" max="4635" width="9.7109375" style="378" customWidth="1"/>
    <col min="4636" max="4636" width="0.5703125" style="378" customWidth="1"/>
    <col min="4637" max="4637" width="11.42578125" style="378" customWidth="1"/>
    <col min="4638" max="4638" width="9.7109375" style="378" customWidth="1"/>
    <col min="4639" max="4639" width="0.5703125" style="378" customWidth="1"/>
    <col min="4640" max="4640" width="9.42578125" style="378" customWidth="1"/>
    <col min="4641" max="4641" width="9.28515625" style="378" customWidth="1"/>
    <col min="4642" max="4642" width="9.28515625" style="378" bestFit="1" customWidth="1"/>
    <col min="4643" max="4643" width="0.5703125" style="378" customWidth="1"/>
    <col min="4644" max="4644" width="9.28515625" style="378" bestFit="1" customWidth="1"/>
    <col min="4645" max="4645" width="0.5703125" style="378" customWidth="1"/>
    <col min="4646" max="4864" width="9.140625" style="378"/>
    <col min="4865" max="4865" width="5.85546875" style="378" customWidth="1"/>
    <col min="4866" max="4866" width="0.5703125" style="378" customWidth="1"/>
    <col min="4867" max="4867" width="8.5703125" style="378" customWidth="1"/>
    <col min="4868" max="4868" width="0.5703125" style="378" customWidth="1"/>
    <col min="4869" max="4869" width="11" style="378" customWidth="1"/>
    <col min="4870" max="4870" width="9.85546875" style="378" customWidth="1"/>
    <col min="4871" max="4871" width="11.42578125" style="378" customWidth="1"/>
    <col min="4872" max="4872" width="0.5703125" style="378" customWidth="1"/>
    <col min="4873" max="4873" width="9.7109375" style="378" customWidth="1"/>
    <col min="4874" max="4874" width="0.5703125" style="378" customWidth="1"/>
    <col min="4875" max="4875" width="11.42578125" style="378" customWidth="1"/>
    <col min="4876" max="4876" width="9.7109375" style="378" customWidth="1"/>
    <col min="4877" max="4877" width="0.5703125" style="378" customWidth="1"/>
    <col min="4878" max="4878" width="10.5703125" style="378" customWidth="1"/>
    <col min="4879" max="4879" width="9.85546875" style="378" customWidth="1"/>
    <col min="4880" max="4880" width="11.42578125" style="378" customWidth="1"/>
    <col min="4881" max="4881" width="0.5703125" style="378" customWidth="1"/>
    <col min="4882" max="4882" width="9.7109375" style="378" customWidth="1"/>
    <col min="4883" max="4883" width="0.5703125" style="378" customWidth="1"/>
    <col min="4884" max="4884" width="11.42578125" style="378" customWidth="1"/>
    <col min="4885" max="4885" width="9.7109375" style="378" customWidth="1"/>
    <col min="4886" max="4886" width="0.5703125" style="378" customWidth="1"/>
    <col min="4887" max="4888" width="9.85546875" style="378" customWidth="1"/>
    <col min="4889" max="4889" width="11.42578125" style="378" customWidth="1"/>
    <col min="4890" max="4890" width="0.5703125" style="378" customWidth="1"/>
    <col min="4891" max="4891" width="9.7109375" style="378" customWidth="1"/>
    <col min="4892" max="4892" width="0.5703125" style="378" customWidth="1"/>
    <col min="4893" max="4893" width="11.42578125" style="378" customWidth="1"/>
    <col min="4894" max="4894" width="9.7109375" style="378" customWidth="1"/>
    <col min="4895" max="4895" width="0.5703125" style="378" customWidth="1"/>
    <col min="4896" max="4896" width="9.42578125" style="378" customWidth="1"/>
    <col min="4897" max="4897" width="9.28515625" style="378" customWidth="1"/>
    <col min="4898" max="4898" width="9.28515625" style="378" bestFit="1" customWidth="1"/>
    <col min="4899" max="4899" width="0.5703125" style="378" customWidth="1"/>
    <col min="4900" max="4900" width="9.28515625" style="378" bestFit="1" customWidth="1"/>
    <col min="4901" max="4901" width="0.5703125" style="378" customWidth="1"/>
    <col min="4902" max="5120" width="9.140625" style="378"/>
    <col min="5121" max="5121" width="5.85546875" style="378" customWidth="1"/>
    <col min="5122" max="5122" width="0.5703125" style="378" customWidth="1"/>
    <col min="5123" max="5123" width="8.5703125" style="378" customWidth="1"/>
    <col min="5124" max="5124" width="0.5703125" style="378" customWidth="1"/>
    <col min="5125" max="5125" width="11" style="378" customWidth="1"/>
    <col min="5126" max="5126" width="9.85546875" style="378" customWidth="1"/>
    <col min="5127" max="5127" width="11.42578125" style="378" customWidth="1"/>
    <col min="5128" max="5128" width="0.5703125" style="378" customWidth="1"/>
    <col min="5129" max="5129" width="9.7109375" style="378" customWidth="1"/>
    <col min="5130" max="5130" width="0.5703125" style="378" customWidth="1"/>
    <col min="5131" max="5131" width="11.42578125" style="378" customWidth="1"/>
    <col min="5132" max="5132" width="9.7109375" style="378" customWidth="1"/>
    <col min="5133" max="5133" width="0.5703125" style="378" customWidth="1"/>
    <col min="5134" max="5134" width="10.5703125" style="378" customWidth="1"/>
    <col min="5135" max="5135" width="9.85546875" style="378" customWidth="1"/>
    <col min="5136" max="5136" width="11.42578125" style="378" customWidth="1"/>
    <col min="5137" max="5137" width="0.5703125" style="378" customWidth="1"/>
    <col min="5138" max="5138" width="9.7109375" style="378" customWidth="1"/>
    <col min="5139" max="5139" width="0.5703125" style="378" customWidth="1"/>
    <col min="5140" max="5140" width="11.42578125" style="378" customWidth="1"/>
    <col min="5141" max="5141" width="9.7109375" style="378" customWidth="1"/>
    <col min="5142" max="5142" width="0.5703125" style="378" customWidth="1"/>
    <col min="5143" max="5144" width="9.85546875" style="378" customWidth="1"/>
    <col min="5145" max="5145" width="11.42578125" style="378" customWidth="1"/>
    <col min="5146" max="5146" width="0.5703125" style="378" customWidth="1"/>
    <col min="5147" max="5147" width="9.7109375" style="378" customWidth="1"/>
    <col min="5148" max="5148" width="0.5703125" style="378" customWidth="1"/>
    <col min="5149" max="5149" width="11.42578125" style="378" customWidth="1"/>
    <col min="5150" max="5150" width="9.7109375" style="378" customWidth="1"/>
    <col min="5151" max="5151" width="0.5703125" style="378" customWidth="1"/>
    <col min="5152" max="5152" width="9.42578125" style="378" customWidth="1"/>
    <col min="5153" max="5153" width="9.28515625" style="378" customWidth="1"/>
    <col min="5154" max="5154" width="9.28515625" style="378" bestFit="1" customWidth="1"/>
    <col min="5155" max="5155" width="0.5703125" style="378" customWidth="1"/>
    <col min="5156" max="5156" width="9.28515625" style="378" bestFit="1" customWidth="1"/>
    <col min="5157" max="5157" width="0.5703125" style="378" customWidth="1"/>
    <col min="5158" max="5376" width="9.140625" style="378"/>
    <col min="5377" max="5377" width="5.85546875" style="378" customWidth="1"/>
    <col min="5378" max="5378" width="0.5703125" style="378" customWidth="1"/>
    <col min="5379" max="5379" width="8.5703125" style="378" customWidth="1"/>
    <col min="5380" max="5380" width="0.5703125" style="378" customWidth="1"/>
    <col min="5381" max="5381" width="11" style="378" customWidth="1"/>
    <col min="5382" max="5382" width="9.85546875" style="378" customWidth="1"/>
    <col min="5383" max="5383" width="11.42578125" style="378" customWidth="1"/>
    <col min="5384" max="5384" width="0.5703125" style="378" customWidth="1"/>
    <col min="5385" max="5385" width="9.7109375" style="378" customWidth="1"/>
    <col min="5386" max="5386" width="0.5703125" style="378" customWidth="1"/>
    <col min="5387" max="5387" width="11.42578125" style="378" customWidth="1"/>
    <col min="5388" max="5388" width="9.7109375" style="378" customWidth="1"/>
    <col min="5389" max="5389" width="0.5703125" style="378" customWidth="1"/>
    <col min="5390" max="5390" width="10.5703125" style="378" customWidth="1"/>
    <col min="5391" max="5391" width="9.85546875" style="378" customWidth="1"/>
    <col min="5392" max="5392" width="11.42578125" style="378" customWidth="1"/>
    <col min="5393" max="5393" width="0.5703125" style="378" customWidth="1"/>
    <col min="5394" max="5394" width="9.7109375" style="378" customWidth="1"/>
    <col min="5395" max="5395" width="0.5703125" style="378" customWidth="1"/>
    <col min="5396" max="5396" width="11.42578125" style="378" customWidth="1"/>
    <col min="5397" max="5397" width="9.7109375" style="378" customWidth="1"/>
    <col min="5398" max="5398" width="0.5703125" style="378" customWidth="1"/>
    <col min="5399" max="5400" width="9.85546875" style="378" customWidth="1"/>
    <col min="5401" max="5401" width="11.42578125" style="378" customWidth="1"/>
    <col min="5402" max="5402" width="0.5703125" style="378" customWidth="1"/>
    <col min="5403" max="5403" width="9.7109375" style="378" customWidth="1"/>
    <col min="5404" max="5404" width="0.5703125" style="378" customWidth="1"/>
    <col min="5405" max="5405" width="11.42578125" style="378" customWidth="1"/>
    <col min="5406" max="5406" width="9.7109375" style="378" customWidth="1"/>
    <col min="5407" max="5407" width="0.5703125" style="378" customWidth="1"/>
    <col min="5408" max="5408" width="9.42578125" style="378" customWidth="1"/>
    <col min="5409" max="5409" width="9.28515625" style="378" customWidth="1"/>
    <col min="5410" max="5410" width="9.28515625" style="378" bestFit="1" customWidth="1"/>
    <col min="5411" max="5411" width="0.5703125" style="378" customWidth="1"/>
    <col min="5412" max="5412" width="9.28515625" style="378" bestFit="1" customWidth="1"/>
    <col min="5413" max="5413" width="0.5703125" style="378" customWidth="1"/>
    <col min="5414" max="5632" width="9.140625" style="378"/>
    <col min="5633" max="5633" width="5.85546875" style="378" customWidth="1"/>
    <col min="5634" max="5634" width="0.5703125" style="378" customWidth="1"/>
    <col min="5635" max="5635" width="8.5703125" style="378" customWidth="1"/>
    <col min="5636" max="5636" width="0.5703125" style="378" customWidth="1"/>
    <col min="5637" max="5637" width="11" style="378" customWidth="1"/>
    <col min="5638" max="5638" width="9.85546875" style="378" customWidth="1"/>
    <col min="5639" max="5639" width="11.42578125" style="378" customWidth="1"/>
    <col min="5640" max="5640" width="0.5703125" style="378" customWidth="1"/>
    <col min="5641" max="5641" width="9.7109375" style="378" customWidth="1"/>
    <col min="5642" max="5642" width="0.5703125" style="378" customWidth="1"/>
    <col min="5643" max="5643" width="11.42578125" style="378" customWidth="1"/>
    <col min="5644" max="5644" width="9.7109375" style="378" customWidth="1"/>
    <col min="5645" max="5645" width="0.5703125" style="378" customWidth="1"/>
    <col min="5646" max="5646" width="10.5703125" style="378" customWidth="1"/>
    <col min="5647" max="5647" width="9.85546875" style="378" customWidth="1"/>
    <col min="5648" max="5648" width="11.42578125" style="378" customWidth="1"/>
    <col min="5649" max="5649" width="0.5703125" style="378" customWidth="1"/>
    <col min="5650" max="5650" width="9.7109375" style="378" customWidth="1"/>
    <col min="5651" max="5651" width="0.5703125" style="378" customWidth="1"/>
    <col min="5652" max="5652" width="11.42578125" style="378" customWidth="1"/>
    <col min="5653" max="5653" width="9.7109375" style="378" customWidth="1"/>
    <col min="5654" max="5654" width="0.5703125" style="378" customWidth="1"/>
    <col min="5655" max="5656" width="9.85546875" style="378" customWidth="1"/>
    <col min="5657" max="5657" width="11.42578125" style="378" customWidth="1"/>
    <col min="5658" max="5658" width="0.5703125" style="378" customWidth="1"/>
    <col min="5659" max="5659" width="9.7109375" style="378" customWidth="1"/>
    <col min="5660" max="5660" width="0.5703125" style="378" customWidth="1"/>
    <col min="5661" max="5661" width="11.42578125" style="378" customWidth="1"/>
    <col min="5662" max="5662" width="9.7109375" style="378" customWidth="1"/>
    <col min="5663" max="5663" width="0.5703125" style="378" customWidth="1"/>
    <col min="5664" max="5664" width="9.42578125" style="378" customWidth="1"/>
    <col min="5665" max="5665" width="9.28515625" style="378" customWidth="1"/>
    <col min="5666" max="5666" width="9.28515625" style="378" bestFit="1" customWidth="1"/>
    <col min="5667" max="5667" width="0.5703125" style="378" customWidth="1"/>
    <col min="5668" max="5668" width="9.28515625" style="378" bestFit="1" customWidth="1"/>
    <col min="5669" max="5669" width="0.5703125" style="378" customWidth="1"/>
    <col min="5670" max="5888" width="9.140625" style="378"/>
    <col min="5889" max="5889" width="5.85546875" style="378" customWidth="1"/>
    <col min="5890" max="5890" width="0.5703125" style="378" customWidth="1"/>
    <col min="5891" max="5891" width="8.5703125" style="378" customWidth="1"/>
    <col min="5892" max="5892" width="0.5703125" style="378" customWidth="1"/>
    <col min="5893" max="5893" width="11" style="378" customWidth="1"/>
    <col min="5894" max="5894" width="9.85546875" style="378" customWidth="1"/>
    <col min="5895" max="5895" width="11.42578125" style="378" customWidth="1"/>
    <col min="5896" max="5896" width="0.5703125" style="378" customWidth="1"/>
    <col min="5897" max="5897" width="9.7109375" style="378" customWidth="1"/>
    <col min="5898" max="5898" width="0.5703125" style="378" customWidth="1"/>
    <col min="5899" max="5899" width="11.42578125" style="378" customWidth="1"/>
    <col min="5900" max="5900" width="9.7109375" style="378" customWidth="1"/>
    <col min="5901" max="5901" width="0.5703125" style="378" customWidth="1"/>
    <col min="5902" max="5902" width="10.5703125" style="378" customWidth="1"/>
    <col min="5903" max="5903" width="9.85546875" style="378" customWidth="1"/>
    <col min="5904" max="5904" width="11.42578125" style="378" customWidth="1"/>
    <col min="5905" max="5905" width="0.5703125" style="378" customWidth="1"/>
    <col min="5906" max="5906" width="9.7109375" style="378" customWidth="1"/>
    <col min="5907" max="5907" width="0.5703125" style="378" customWidth="1"/>
    <col min="5908" max="5908" width="11.42578125" style="378" customWidth="1"/>
    <col min="5909" max="5909" width="9.7109375" style="378" customWidth="1"/>
    <col min="5910" max="5910" width="0.5703125" style="378" customWidth="1"/>
    <col min="5911" max="5912" width="9.85546875" style="378" customWidth="1"/>
    <col min="5913" max="5913" width="11.42578125" style="378" customWidth="1"/>
    <col min="5914" max="5914" width="0.5703125" style="378" customWidth="1"/>
    <col min="5915" max="5915" width="9.7109375" style="378" customWidth="1"/>
    <col min="5916" max="5916" width="0.5703125" style="378" customWidth="1"/>
    <col min="5917" max="5917" width="11.42578125" style="378" customWidth="1"/>
    <col min="5918" max="5918" width="9.7109375" style="378" customWidth="1"/>
    <col min="5919" max="5919" width="0.5703125" style="378" customWidth="1"/>
    <col min="5920" max="5920" width="9.42578125" style="378" customWidth="1"/>
    <col min="5921" max="5921" width="9.28515625" style="378" customWidth="1"/>
    <col min="5922" max="5922" width="9.28515625" style="378" bestFit="1" customWidth="1"/>
    <col min="5923" max="5923" width="0.5703125" style="378" customWidth="1"/>
    <col min="5924" max="5924" width="9.28515625" style="378" bestFit="1" customWidth="1"/>
    <col min="5925" max="5925" width="0.5703125" style="378" customWidth="1"/>
    <col min="5926" max="6144" width="9.140625" style="378"/>
    <col min="6145" max="6145" width="5.85546875" style="378" customWidth="1"/>
    <col min="6146" max="6146" width="0.5703125" style="378" customWidth="1"/>
    <col min="6147" max="6147" width="8.5703125" style="378" customWidth="1"/>
    <col min="6148" max="6148" width="0.5703125" style="378" customWidth="1"/>
    <col min="6149" max="6149" width="11" style="378" customWidth="1"/>
    <col min="6150" max="6150" width="9.85546875" style="378" customWidth="1"/>
    <col min="6151" max="6151" width="11.42578125" style="378" customWidth="1"/>
    <col min="6152" max="6152" width="0.5703125" style="378" customWidth="1"/>
    <col min="6153" max="6153" width="9.7109375" style="378" customWidth="1"/>
    <col min="6154" max="6154" width="0.5703125" style="378" customWidth="1"/>
    <col min="6155" max="6155" width="11.42578125" style="378" customWidth="1"/>
    <col min="6156" max="6156" width="9.7109375" style="378" customWidth="1"/>
    <col min="6157" max="6157" width="0.5703125" style="378" customWidth="1"/>
    <col min="6158" max="6158" width="10.5703125" style="378" customWidth="1"/>
    <col min="6159" max="6159" width="9.85546875" style="378" customWidth="1"/>
    <col min="6160" max="6160" width="11.42578125" style="378" customWidth="1"/>
    <col min="6161" max="6161" width="0.5703125" style="378" customWidth="1"/>
    <col min="6162" max="6162" width="9.7109375" style="378" customWidth="1"/>
    <col min="6163" max="6163" width="0.5703125" style="378" customWidth="1"/>
    <col min="6164" max="6164" width="11.42578125" style="378" customWidth="1"/>
    <col min="6165" max="6165" width="9.7109375" style="378" customWidth="1"/>
    <col min="6166" max="6166" width="0.5703125" style="378" customWidth="1"/>
    <col min="6167" max="6168" width="9.85546875" style="378" customWidth="1"/>
    <col min="6169" max="6169" width="11.42578125" style="378" customWidth="1"/>
    <col min="6170" max="6170" width="0.5703125" style="378" customWidth="1"/>
    <col min="6171" max="6171" width="9.7109375" style="378" customWidth="1"/>
    <col min="6172" max="6172" width="0.5703125" style="378" customWidth="1"/>
    <col min="6173" max="6173" width="11.42578125" style="378" customWidth="1"/>
    <col min="6174" max="6174" width="9.7109375" style="378" customWidth="1"/>
    <col min="6175" max="6175" width="0.5703125" style="378" customWidth="1"/>
    <col min="6176" max="6176" width="9.42578125" style="378" customWidth="1"/>
    <col min="6177" max="6177" width="9.28515625" style="378" customWidth="1"/>
    <col min="6178" max="6178" width="9.28515625" style="378" bestFit="1" customWidth="1"/>
    <col min="6179" max="6179" width="0.5703125" style="378" customWidth="1"/>
    <col min="6180" max="6180" width="9.28515625" style="378" bestFit="1" customWidth="1"/>
    <col min="6181" max="6181" width="0.5703125" style="378" customWidth="1"/>
    <col min="6182" max="6400" width="9.140625" style="378"/>
    <col min="6401" max="6401" width="5.85546875" style="378" customWidth="1"/>
    <col min="6402" max="6402" width="0.5703125" style="378" customWidth="1"/>
    <col min="6403" max="6403" width="8.5703125" style="378" customWidth="1"/>
    <col min="6404" max="6404" width="0.5703125" style="378" customWidth="1"/>
    <col min="6405" max="6405" width="11" style="378" customWidth="1"/>
    <col min="6406" max="6406" width="9.85546875" style="378" customWidth="1"/>
    <col min="6407" max="6407" width="11.42578125" style="378" customWidth="1"/>
    <col min="6408" max="6408" width="0.5703125" style="378" customWidth="1"/>
    <col min="6409" max="6409" width="9.7109375" style="378" customWidth="1"/>
    <col min="6410" max="6410" width="0.5703125" style="378" customWidth="1"/>
    <col min="6411" max="6411" width="11.42578125" style="378" customWidth="1"/>
    <col min="6412" max="6412" width="9.7109375" style="378" customWidth="1"/>
    <col min="6413" max="6413" width="0.5703125" style="378" customWidth="1"/>
    <col min="6414" max="6414" width="10.5703125" style="378" customWidth="1"/>
    <col min="6415" max="6415" width="9.85546875" style="378" customWidth="1"/>
    <col min="6416" max="6416" width="11.42578125" style="378" customWidth="1"/>
    <col min="6417" max="6417" width="0.5703125" style="378" customWidth="1"/>
    <col min="6418" max="6418" width="9.7109375" style="378" customWidth="1"/>
    <col min="6419" max="6419" width="0.5703125" style="378" customWidth="1"/>
    <col min="6420" max="6420" width="11.42578125" style="378" customWidth="1"/>
    <col min="6421" max="6421" width="9.7109375" style="378" customWidth="1"/>
    <col min="6422" max="6422" width="0.5703125" style="378" customWidth="1"/>
    <col min="6423" max="6424" width="9.85546875" style="378" customWidth="1"/>
    <col min="6425" max="6425" width="11.42578125" style="378" customWidth="1"/>
    <col min="6426" max="6426" width="0.5703125" style="378" customWidth="1"/>
    <col min="6427" max="6427" width="9.7109375" style="378" customWidth="1"/>
    <col min="6428" max="6428" width="0.5703125" style="378" customWidth="1"/>
    <col min="6429" max="6429" width="11.42578125" style="378" customWidth="1"/>
    <col min="6430" max="6430" width="9.7109375" style="378" customWidth="1"/>
    <col min="6431" max="6431" width="0.5703125" style="378" customWidth="1"/>
    <col min="6432" max="6432" width="9.42578125" style="378" customWidth="1"/>
    <col min="6433" max="6433" width="9.28515625" style="378" customWidth="1"/>
    <col min="6434" max="6434" width="9.28515625" style="378" bestFit="1" customWidth="1"/>
    <col min="6435" max="6435" width="0.5703125" style="378" customWidth="1"/>
    <col min="6436" max="6436" width="9.28515625" style="378" bestFit="1" customWidth="1"/>
    <col min="6437" max="6437" width="0.5703125" style="378" customWidth="1"/>
    <col min="6438" max="6656" width="9.140625" style="378"/>
    <col min="6657" max="6657" width="5.85546875" style="378" customWidth="1"/>
    <col min="6658" max="6658" width="0.5703125" style="378" customWidth="1"/>
    <col min="6659" max="6659" width="8.5703125" style="378" customWidth="1"/>
    <col min="6660" max="6660" width="0.5703125" style="378" customWidth="1"/>
    <col min="6661" max="6661" width="11" style="378" customWidth="1"/>
    <col min="6662" max="6662" width="9.85546875" style="378" customWidth="1"/>
    <col min="6663" max="6663" width="11.42578125" style="378" customWidth="1"/>
    <col min="6664" max="6664" width="0.5703125" style="378" customWidth="1"/>
    <col min="6665" max="6665" width="9.7109375" style="378" customWidth="1"/>
    <col min="6666" max="6666" width="0.5703125" style="378" customWidth="1"/>
    <col min="6667" max="6667" width="11.42578125" style="378" customWidth="1"/>
    <col min="6668" max="6668" width="9.7109375" style="378" customWidth="1"/>
    <col min="6669" max="6669" width="0.5703125" style="378" customWidth="1"/>
    <col min="6670" max="6670" width="10.5703125" style="378" customWidth="1"/>
    <col min="6671" max="6671" width="9.85546875" style="378" customWidth="1"/>
    <col min="6672" max="6672" width="11.42578125" style="378" customWidth="1"/>
    <col min="6673" max="6673" width="0.5703125" style="378" customWidth="1"/>
    <col min="6674" max="6674" width="9.7109375" style="378" customWidth="1"/>
    <col min="6675" max="6675" width="0.5703125" style="378" customWidth="1"/>
    <col min="6676" max="6676" width="11.42578125" style="378" customWidth="1"/>
    <col min="6677" max="6677" width="9.7109375" style="378" customWidth="1"/>
    <col min="6678" max="6678" width="0.5703125" style="378" customWidth="1"/>
    <col min="6679" max="6680" width="9.85546875" style="378" customWidth="1"/>
    <col min="6681" max="6681" width="11.42578125" style="378" customWidth="1"/>
    <col min="6682" max="6682" width="0.5703125" style="378" customWidth="1"/>
    <col min="6683" max="6683" width="9.7109375" style="378" customWidth="1"/>
    <col min="6684" max="6684" width="0.5703125" style="378" customWidth="1"/>
    <col min="6685" max="6685" width="11.42578125" style="378" customWidth="1"/>
    <col min="6686" max="6686" width="9.7109375" style="378" customWidth="1"/>
    <col min="6687" max="6687" width="0.5703125" style="378" customWidth="1"/>
    <col min="6688" max="6688" width="9.42578125" style="378" customWidth="1"/>
    <col min="6689" max="6689" width="9.28515625" style="378" customWidth="1"/>
    <col min="6690" max="6690" width="9.28515625" style="378" bestFit="1" customWidth="1"/>
    <col min="6691" max="6691" width="0.5703125" style="378" customWidth="1"/>
    <col min="6692" max="6692" width="9.28515625" style="378" bestFit="1" customWidth="1"/>
    <col min="6693" max="6693" width="0.5703125" style="378" customWidth="1"/>
    <col min="6694" max="6912" width="9.140625" style="378"/>
    <col min="6913" max="6913" width="5.85546875" style="378" customWidth="1"/>
    <col min="6914" max="6914" width="0.5703125" style="378" customWidth="1"/>
    <col min="6915" max="6915" width="8.5703125" style="378" customWidth="1"/>
    <col min="6916" max="6916" width="0.5703125" style="378" customWidth="1"/>
    <col min="6917" max="6917" width="11" style="378" customWidth="1"/>
    <col min="6918" max="6918" width="9.85546875" style="378" customWidth="1"/>
    <col min="6919" max="6919" width="11.42578125" style="378" customWidth="1"/>
    <col min="6920" max="6920" width="0.5703125" style="378" customWidth="1"/>
    <col min="6921" max="6921" width="9.7109375" style="378" customWidth="1"/>
    <col min="6922" max="6922" width="0.5703125" style="378" customWidth="1"/>
    <col min="6923" max="6923" width="11.42578125" style="378" customWidth="1"/>
    <col min="6924" max="6924" width="9.7109375" style="378" customWidth="1"/>
    <col min="6925" max="6925" width="0.5703125" style="378" customWidth="1"/>
    <col min="6926" max="6926" width="10.5703125" style="378" customWidth="1"/>
    <col min="6927" max="6927" width="9.85546875" style="378" customWidth="1"/>
    <col min="6928" max="6928" width="11.42578125" style="378" customWidth="1"/>
    <col min="6929" max="6929" width="0.5703125" style="378" customWidth="1"/>
    <col min="6930" max="6930" width="9.7109375" style="378" customWidth="1"/>
    <col min="6931" max="6931" width="0.5703125" style="378" customWidth="1"/>
    <col min="6932" max="6932" width="11.42578125" style="378" customWidth="1"/>
    <col min="6933" max="6933" width="9.7109375" style="378" customWidth="1"/>
    <col min="6934" max="6934" width="0.5703125" style="378" customWidth="1"/>
    <col min="6935" max="6936" width="9.85546875" style="378" customWidth="1"/>
    <col min="6937" max="6937" width="11.42578125" style="378" customWidth="1"/>
    <col min="6938" max="6938" width="0.5703125" style="378" customWidth="1"/>
    <col min="6939" max="6939" width="9.7109375" style="378" customWidth="1"/>
    <col min="6940" max="6940" width="0.5703125" style="378" customWidth="1"/>
    <col min="6941" max="6941" width="11.42578125" style="378" customWidth="1"/>
    <col min="6942" max="6942" width="9.7109375" style="378" customWidth="1"/>
    <col min="6943" max="6943" width="0.5703125" style="378" customWidth="1"/>
    <col min="6944" max="6944" width="9.42578125" style="378" customWidth="1"/>
    <col min="6945" max="6945" width="9.28515625" style="378" customWidth="1"/>
    <col min="6946" max="6946" width="9.28515625" style="378" bestFit="1" customWidth="1"/>
    <col min="6947" max="6947" width="0.5703125" style="378" customWidth="1"/>
    <col min="6948" max="6948" width="9.28515625" style="378" bestFit="1" customWidth="1"/>
    <col min="6949" max="6949" width="0.5703125" style="378" customWidth="1"/>
    <col min="6950" max="7168" width="9.140625" style="378"/>
    <col min="7169" max="7169" width="5.85546875" style="378" customWidth="1"/>
    <col min="7170" max="7170" width="0.5703125" style="378" customWidth="1"/>
    <col min="7171" max="7171" width="8.5703125" style="378" customWidth="1"/>
    <col min="7172" max="7172" width="0.5703125" style="378" customWidth="1"/>
    <col min="7173" max="7173" width="11" style="378" customWidth="1"/>
    <col min="7174" max="7174" width="9.85546875" style="378" customWidth="1"/>
    <col min="7175" max="7175" width="11.42578125" style="378" customWidth="1"/>
    <col min="7176" max="7176" width="0.5703125" style="378" customWidth="1"/>
    <col min="7177" max="7177" width="9.7109375" style="378" customWidth="1"/>
    <col min="7178" max="7178" width="0.5703125" style="378" customWidth="1"/>
    <col min="7179" max="7179" width="11.42578125" style="378" customWidth="1"/>
    <col min="7180" max="7180" width="9.7109375" style="378" customWidth="1"/>
    <col min="7181" max="7181" width="0.5703125" style="378" customWidth="1"/>
    <col min="7182" max="7182" width="10.5703125" style="378" customWidth="1"/>
    <col min="7183" max="7183" width="9.85546875" style="378" customWidth="1"/>
    <col min="7184" max="7184" width="11.42578125" style="378" customWidth="1"/>
    <col min="7185" max="7185" width="0.5703125" style="378" customWidth="1"/>
    <col min="7186" max="7186" width="9.7109375" style="378" customWidth="1"/>
    <col min="7187" max="7187" width="0.5703125" style="378" customWidth="1"/>
    <col min="7188" max="7188" width="11.42578125" style="378" customWidth="1"/>
    <col min="7189" max="7189" width="9.7109375" style="378" customWidth="1"/>
    <col min="7190" max="7190" width="0.5703125" style="378" customWidth="1"/>
    <col min="7191" max="7192" width="9.85546875" style="378" customWidth="1"/>
    <col min="7193" max="7193" width="11.42578125" style="378" customWidth="1"/>
    <col min="7194" max="7194" width="0.5703125" style="378" customWidth="1"/>
    <col min="7195" max="7195" width="9.7109375" style="378" customWidth="1"/>
    <col min="7196" max="7196" width="0.5703125" style="378" customWidth="1"/>
    <col min="7197" max="7197" width="11.42578125" style="378" customWidth="1"/>
    <col min="7198" max="7198" width="9.7109375" style="378" customWidth="1"/>
    <col min="7199" max="7199" width="0.5703125" style="378" customWidth="1"/>
    <col min="7200" max="7200" width="9.42578125" style="378" customWidth="1"/>
    <col min="7201" max="7201" width="9.28515625" style="378" customWidth="1"/>
    <col min="7202" max="7202" width="9.28515625" style="378" bestFit="1" customWidth="1"/>
    <col min="7203" max="7203" width="0.5703125" style="378" customWidth="1"/>
    <col min="7204" max="7204" width="9.28515625" style="378" bestFit="1" customWidth="1"/>
    <col min="7205" max="7205" width="0.5703125" style="378" customWidth="1"/>
    <col min="7206" max="7424" width="9.140625" style="378"/>
    <col min="7425" max="7425" width="5.85546875" style="378" customWidth="1"/>
    <col min="7426" max="7426" width="0.5703125" style="378" customWidth="1"/>
    <col min="7427" max="7427" width="8.5703125" style="378" customWidth="1"/>
    <col min="7428" max="7428" width="0.5703125" style="378" customWidth="1"/>
    <col min="7429" max="7429" width="11" style="378" customWidth="1"/>
    <col min="7430" max="7430" width="9.85546875" style="378" customWidth="1"/>
    <col min="7431" max="7431" width="11.42578125" style="378" customWidth="1"/>
    <col min="7432" max="7432" width="0.5703125" style="378" customWidth="1"/>
    <col min="7433" max="7433" width="9.7109375" style="378" customWidth="1"/>
    <col min="7434" max="7434" width="0.5703125" style="378" customWidth="1"/>
    <col min="7435" max="7435" width="11.42578125" style="378" customWidth="1"/>
    <col min="7436" max="7436" width="9.7109375" style="378" customWidth="1"/>
    <col min="7437" max="7437" width="0.5703125" style="378" customWidth="1"/>
    <col min="7438" max="7438" width="10.5703125" style="378" customWidth="1"/>
    <col min="7439" max="7439" width="9.85546875" style="378" customWidth="1"/>
    <col min="7440" max="7440" width="11.42578125" style="378" customWidth="1"/>
    <col min="7441" max="7441" width="0.5703125" style="378" customWidth="1"/>
    <col min="7442" max="7442" width="9.7109375" style="378" customWidth="1"/>
    <col min="7443" max="7443" width="0.5703125" style="378" customWidth="1"/>
    <col min="7444" max="7444" width="11.42578125" style="378" customWidth="1"/>
    <col min="7445" max="7445" width="9.7109375" style="378" customWidth="1"/>
    <col min="7446" max="7446" width="0.5703125" style="378" customWidth="1"/>
    <col min="7447" max="7448" width="9.85546875" style="378" customWidth="1"/>
    <col min="7449" max="7449" width="11.42578125" style="378" customWidth="1"/>
    <col min="7450" max="7450" width="0.5703125" style="378" customWidth="1"/>
    <col min="7451" max="7451" width="9.7109375" style="378" customWidth="1"/>
    <col min="7452" max="7452" width="0.5703125" style="378" customWidth="1"/>
    <col min="7453" max="7453" width="11.42578125" style="378" customWidth="1"/>
    <col min="7454" max="7454" width="9.7109375" style="378" customWidth="1"/>
    <col min="7455" max="7455" width="0.5703125" style="378" customWidth="1"/>
    <col min="7456" max="7456" width="9.42578125" style="378" customWidth="1"/>
    <col min="7457" max="7457" width="9.28515625" style="378" customWidth="1"/>
    <col min="7458" max="7458" width="9.28515625" style="378" bestFit="1" customWidth="1"/>
    <col min="7459" max="7459" width="0.5703125" style="378" customWidth="1"/>
    <col min="7460" max="7460" width="9.28515625" style="378" bestFit="1" customWidth="1"/>
    <col min="7461" max="7461" width="0.5703125" style="378" customWidth="1"/>
    <col min="7462" max="7680" width="9.140625" style="378"/>
    <col min="7681" max="7681" width="5.85546875" style="378" customWidth="1"/>
    <col min="7682" max="7682" width="0.5703125" style="378" customWidth="1"/>
    <col min="7683" max="7683" width="8.5703125" style="378" customWidth="1"/>
    <col min="7684" max="7684" width="0.5703125" style="378" customWidth="1"/>
    <col min="7685" max="7685" width="11" style="378" customWidth="1"/>
    <col min="7686" max="7686" width="9.85546875" style="378" customWidth="1"/>
    <col min="7687" max="7687" width="11.42578125" style="378" customWidth="1"/>
    <col min="7688" max="7688" width="0.5703125" style="378" customWidth="1"/>
    <col min="7689" max="7689" width="9.7109375" style="378" customWidth="1"/>
    <col min="7690" max="7690" width="0.5703125" style="378" customWidth="1"/>
    <col min="7691" max="7691" width="11.42578125" style="378" customWidth="1"/>
    <col min="7692" max="7692" width="9.7109375" style="378" customWidth="1"/>
    <col min="7693" max="7693" width="0.5703125" style="378" customWidth="1"/>
    <col min="7694" max="7694" width="10.5703125" style="378" customWidth="1"/>
    <col min="7695" max="7695" width="9.85546875" style="378" customWidth="1"/>
    <col min="7696" max="7696" width="11.42578125" style="378" customWidth="1"/>
    <col min="7697" max="7697" width="0.5703125" style="378" customWidth="1"/>
    <col min="7698" max="7698" width="9.7109375" style="378" customWidth="1"/>
    <col min="7699" max="7699" width="0.5703125" style="378" customWidth="1"/>
    <col min="7700" max="7700" width="11.42578125" style="378" customWidth="1"/>
    <col min="7701" max="7701" width="9.7109375" style="378" customWidth="1"/>
    <col min="7702" max="7702" width="0.5703125" style="378" customWidth="1"/>
    <col min="7703" max="7704" width="9.85546875" style="378" customWidth="1"/>
    <col min="7705" max="7705" width="11.42578125" style="378" customWidth="1"/>
    <col min="7706" max="7706" width="0.5703125" style="378" customWidth="1"/>
    <col min="7707" max="7707" width="9.7109375" style="378" customWidth="1"/>
    <col min="7708" max="7708" width="0.5703125" style="378" customWidth="1"/>
    <col min="7709" max="7709" width="11.42578125" style="378" customWidth="1"/>
    <col min="7710" max="7710" width="9.7109375" style="378" customWidth="1"/>
    <col min="7711" max="7711" width="0.5703125" style="378" customWidth="1"/>
    <col min="7712" max="7712" width="9.42578125" style="378" customWidth="1"/>
    <col min="7713" max="7713" width="9.28515625" style="378" customWidth="1"/>
    <col min="7714" max="7714" width="9.28515625" style="378" bestFit="1" customWidth="1"/>
    <col min="7715" max="7715" width="0.5703125" style="378" customWidth="1"/>
    <col min="7716" max="7716" width="9.28515625" style="378" bestFit="1" customWidth="1"/>
    <col min="7717" max="7717" width="0.5703125" style="378" customWidth="1"/>
    <col min="7718" max="7936" width="9.140625" style="378"/>
    <col min="7937" max="7937" width="5.85546875" style="378" customWidth="1"/>
    <col min="7938" max="7938" width="0.5703125" style="378" customWidth="1"/>
    <col min="7939" max="7939" width="8.5703125" style="378" customWidth="1"/>
    <col min="7940" max="7940" width="0.5703125" style="378" customWidth="1"/>
    <col min="7941" max="7941" width="11" style="378" customWidth="1"/>
    <col min="7942" max="7942" width="9.85546875" style="378" customWidth="1"/>
    <col min="7943" max="7943" width="11.42578125" style="378" customWidth="1"/>
    <col min="7944" max="7944" width="0.5703125" style="378" customWidth="1"/>
    <col min="7945" max="7945" width="9.7109375" style="378" customWidth="1"/>
    <col min="7946" max="7946" width="0.5703125" style="378" customWidth="1"/>
    <col min="7947" max="7947" width="11.42578125" style="378" customWidth="1"/>
    <col min="7948" max="7948" width="9.7109375" style="378" customWidth="1"/>
    <col min="7949" max="7949" width="0.5703125" style="378" customWidth="1"/>
    <col min="7950" max="7950" width="10.5703125" style="378" customWidth="1"/>
    <col min="7951" max="7951" width="9.85546875" style="378" customWidth="1"/>
    <col min="7952" max="7952" width="11.42578125" style="378" customWidth="1"/>
    <col min="7953" max="7953" width="0.5703125" style="378" customWidth="1"/>
    <col min="7954" max="7954" width="9.7109375" style="378" customWidth="1"/>
    <col min="7955" max="7955" width="0.5703125" style="378" customWidth="1"/>
    <col min="7956" max="7956" width="11.42578125" style="378" customWidth="1"/>
    <col min="7957" max="7957" width="9.7109375" style="378" customWidth="1"/>
    <col min="7958" max="7958" width="0.5703125" style="378" customWidth="1"/>
    <col min="7959" max="7960" width="9.85546875" style="378" customWidth="1"/>
    <col min="7961" max="7961" width="11.42578125" style="378" customWidth="1"/>
    <col min="7962" max="7962" width="0.5703125" style="378" customWidth="1"/>
    <col min="7963" max="7963" width="9.7109375" style="378" customWidth="1"/>
    <col min="7964" max="7964" width="0.5703125" style="378" customWidth="1"/>
    <col min="7965" max="7965" width="11.42578125" style="378" customWidth="1"/>
    <col min="7966" max="7966" width="9.7109375" style="378" customWidth="1"/>
    <col min="7967" max="7967" width="0.5703125" style="378" customWidth="1"/>
    <col min="7968" max="7968" width="9.42578125" style="378" customWidth="1"/>
    <col min="7969" max="7969" width="9.28515625" style="378" customWidth="1"/>
    <col min="7970" max="7970" width="9.28515625" style="378" bestFit="1" customWidth="1"/>
    <col min="7971" max="7971" width="0.5703125" style="378" customWidth="1"/>
    <col min="7972" max="7972" width="9.28515625" style="378" bestFit="1" customWidth="1"/>
    <col min="7973" max="7973" width="0.5703125" style="378" customWidth="1"/>
    <col min="7974" max="8192" width="9.140625" style="378"/>
    <col min="8193" max="8193" width="5.85546875" style="378" customWidth="1"/>
    <col min="8194" max="8194" width="0.5703125" style="378" customWidth="1"/>
    <col min="8195" max="8195" width="8.5703125" style="378" customWidth="1"/>
    <col min="8196" max="8196" width="0.5703125" style="378" customWidth="1"/>
    <col min="8197" max="8197" width="11" style="378" customWidth="1"/>
    <col min="8198" max="8198" width="9.85546875" style="378" customWidth="1"/>
    <col min="8199" max="8199" width="11.42578125" style="378" customWidth="1"/>
    <col min="8200" max="8200" width="0.5703125" style="378" customWidth="1"/>
    <col min="8201" max="8201" width="9.7109375" style="378" customWidth="1"/>
    <col min="8202" max="8202" width="0.5703125" style="378" customWidth="1"/>
    <col min="8203" max="8203" width="11.42578125" style="378" customWidth="1"/>
    <col min="8204" max="8204" width="9.7109375" style="378" customWidth="1"/>
    <col min="8205" max="8205" width="0.5703125" style="378" customWidth="1"/>
    <col min="8206" max="8206" width="10.5703125" style="378" customWidth="1"/>
    <col min="8207" max="8207" width="9.85546875" style="378" customWidth="1"/>
    <col min="8208" max="8208" width="11.42578125" style="378" customWidth="1"/>
    <col min="8209" max="8209" width="0.5703125" style="378" customWidth="1"/>
    <col min="8210" max="8210" width="9.7109375" style="378" customWidth="1"/>
    <col min="8211" max="8211" width="0.5703125" style="378" customWidth="1"/>
    <col min="8212" max="8212" width="11.42578125" style="378" customWidth="1"/>
    <col min="8213" max="8213" width="9.7109375" style="378" customWidth="1"/>
    <col min="8214" max="8214" width="0.5703125" style="378" customWidth="1"/>
    <col min="8215" max="8216" width="9.85546875" style="378" customWidth="1"/>
    <col min="8217" max="8217" width="11.42578125" style="378" customWidth="1"/>
    <col min="8218" max="8218" width="0.5703125" style="378" customWidth="1"/>
    <col min="8219" max="8219" width="9.7109375" style="378" customWidth="1"/>
    <col min="8220" max="8220" width="0.5703125" style="378" customWidth="1"/>
    <col min="8221" max="8221" width="11.42578125" style="378" customWidth="1"/>
    <col min="8222" max="8222" width="9.7109375" style="378" customWidth="1"/>
    <col min="8223" max="8223" width="0.5703125" style="378" customWidth="1"/>
    <col min="8224" max="8224" width="9.42578125" style="378" customWidth="1"/>
    <col min="8225" max="8225" width="9.28515625" style="378" customWidth="1"/>
    <col min="8226" max="8226" width="9.28515625" style="378" bestFit="1" customWidth="1"/>
    <col min="8227" max="8227" width="0.5703125" style="378" customWidth="1"/>
    <col min="8228" max="8228" width="9.28515625" style="378" bestFit="1" customWidth="1"/>
    <col min="8229" max="8229" width="0.5703125" style="378" customWidth="1"/>
    <col min="8230" max="8448" width="9.140625" style="378"/>
    <col min="8449" max="8449" width="5.85546875" style="378" customWidth="1"/>
    <col min="8450" max="8450" width="0.5703125" style="378" customWidth="1"/>
    <col min="8451" max="8451" width="8.5703125" style="378" customWidth="1"/>
    <col min="8452" max="8452" width="0.5703125" style="378" customWidth="1"/>
    <col min="8453" max="8453" width="11" style="378" customWidth="1"/>
    <col min="8454" max="8454" width="9.85546875" style="378" customWidth="1"/>
    <col min="8455" max="8455" width="11.42578125" style="378" customWidth="1"/>
    <col min="8456" max="8456" width="0.5703125" style="378" customWidth="1"/>
    <col min="8457" max="8457" width="9.7109375" style="378" customWidth="1"/>
    <col min="8458" max="8458" width="0.5703125" style="378" customWidth="1"/>
    <col min="8459" max="8459" width="11.42578125" style="378" customWidth="1"/>
    <col min="8460" max="8460" width="9.7109375" style="378" customWidth="1"/>
    <col min="8461" max="8461" width="0.5703125" style="378" customWidth="1"/>
    <col min="8462" max="8462" width="10.5703125" style="378" customWidth="1"/>
    <col min="8463" max="8463" width="9.85546875" style="378" customWidth="1"/>
    <col min="8464" max="8464" width="11.42578125" style="378" customWidth="1"/>
    <col min="8465" max="8465" width="0.5703125" style="378" customWidth="1"/>
    <col min="8466" max="8466" width="9.7109375" style="378" customWidth="1"/>
    <col min="8467" max="8467" width="0.5703125" style="378" customWidth="1"/>
    <col min="8468" max="8468" width="11.42578125" style="378" customWidth="1"/>
    <col min="8469" max="8469" width="9.7109375" style="378" customWidth="1"/>
    <col min="8470" max="8470" width="0.5703125" style="378" customWidth="1"/>
    <col min="8471" max="8472" width="9.85546875" style="378" customWidth="1"/>
    <col min="8473" max="8473" width="11.42578125" style="378" customWidth="1"/>
    <col min="8474" max="8474" width="0.5703125" style="378" customWidth="1"/>
    <col min="8475" max="8475" width="9.7109375" style="378" customWidth="1"/>
    <col min="8476" max="8476" width="0.5703125" style="378" customWidth="1"/>
    <col min="8477" max="8477" width="11.42578125" style="378" customWidth="1"/>
    <col min="8478" max="8478" width="9.7109375" style="378" customWidth="1"/>
    <col min="8479" max="8479" width="0.5703125" style="378" customWidth="1"/>
    <col min="8480" max="8480" width="9.42578125" style="378" customWidth="1"/>
    <col min="8481" max="8481" width="9.28515625" style="378" customWidth="1"/>
    <col min="8482" max="8482" width="9.28515625" style="378" bestFit="1" customWidth="1"/>
    <col min="8483" max="8483" width="0.5703125" style="378" customWidth="1"/>
    <col min="8484" max="8484" width="9.28515625" style="378" bestFit="1" customWidth="1"/>
    <col min="8485" max="8485" width="0.5703125" style="378" customWidth="1"/>
    <col min="8486" max="8704" width="9.140625" style="378"/>
    <col min="8705" max="8705" width="5.85546875" style="378" customWidth="1"/>
    <col min="8706" max="8706" width="0.5703125" style="378" customWidth="1"/>
    <col min="8707" max="8707" width="8.5703125" style="378" customWidth="1"/>
    <col min="8708" max="8708" width="0.5703125" style="378" customWidth="1"/>
    <col min="8709" max="8709" width="11" style="378" customWidth="1"/>
    <col min="8710" max="8710" width="9.85546875" style="378" customWidth="1"/>
    <col min="8711" max="8711" width="11.42578125" style="378" customWidth="1"/>
    <col min="8712" max="8712" width="0.5703125" style="378" customWidth="1"/>
    <col min="8713" max="8713" width="9.7109375" style="378" customWidth="1"/>
    <col min="8714" max="8714" width="0.5703125" style="378" customWidth="1"/>
    <col min="8715" max="8715" width="11.42578125" style="378" customWidth="1"/>
    <col min="8716" max="8716" width="9.7109375" style="378" customWidth="1"/>
    <col min="8717" max="8717" width="0.5703125" style="378" customWidth="1"/>
    <col min="8718" max="8718" width="10.5703125" style="378" customWidth="1"/>
    <col min="8719" max="8719" width="9.85546875" style="378" customWidth="1"/>
    <col min="8720" max="8720" width="11.42578125" style="378" customWidth="1"/>
    <col min="8721" max="8721" width="0.5703125" style="378" customWidth="1"/>
    <col min="8722" max="8722" width="9.7109375" style="378" customWidth="1"/>
    <col min="8723" max="8723" width="0.5703125" style="378" customWidth="1"/>
    <col min="8724" max="8724" width="11.42578125" style="378" customWidth="1"/>
    <col min="8725" max="8725" width="9.7109375" style="378" customWidth="1"/>
    <col min="8726" max="8726" width="0.5703125" style="378" customWidth="1"/>
    <col min="8727" max="8728" width="9.85546875" style="378" customWidth="1"/>
    <col min="8729" max="8729" width="11.42578125" style="378" customWidth="1"/>
    <col min="8730" max="8730" width="0.5703125" style="378" customWidth="1"/>
    <col min="8731" max="8731" width="9.7109375" style="378" customWidth="1"/>
    <col min="8732" max="8732" width="0.5703125" style="378" customWidth="1"/>
    <col min="8733" max="8733" width="11.42578125" style="378" customWidth="1"/>
    <col min="8734" max="8734" width="9.7109375" style="378" customWidth="1"/>
    <col min="8735" max="8735" width="0.5703125" style="378" customWidth="1"/>
    <col min="8736" max="8736" width="9.42578125" style="378" customWidth="1"/>
    <col min="8737" max="8737" width="9.28515625" style="378" customWidth="1"/>
    <col min="8738" max="8738" width="9.28515625" style="378" bestFit="1" customWidth="1"/>
    <col min="8739" max="8739" width="0.5703125" style="378" customWidth="1"/>
    <col min="8740" max="8740" width="9.28515625" style="378" bestFit="1" customWidth="1"/>
    <col min="8741" max="8741" width="0.5703125" style="378" customWidth="1"/>
    <col min="8742" max="8960" width="9.140625" style="378"/>
    <col min="8961" max="8961" width="5.85546875" style="378" customWidth="1"/>
    <col min="8962" max="8962" width="0.5703125" style="378" customWidth="1"/>
    <col min="8963" max="8963" width="8.5703125" style="378" customWidth="1"/>
    <col min="8964" max="8964" width="0.5703125" style="378" customWidth="1"/>
    <col min="8965" max="8965" width="11" style="378" customWidth="1"/>
    <col min="8966" max="8966" width="9.85546875" style="378" customWidth="1"/>
    <col min="8967" max="8967" width="11.42578125" style="378" customWidth="1"/>
    <col min="8968" max="8968" width="0.5703125" style="378" customWidth="1"/>
    <col min="8969" max="8969" width="9.7109375" style="378" customWidth="1"/>
    <col min="8970" max="8970" width="0.5703125" style="378" customWidth="1"/>
    <col min="8971" max="8971" width="11.42578125" style="378" customWidth="1"/>
    <col min="8972" max="8972" width="9.7109375" style="378" customWidth="1"/>
    <col min="8973" max="8973" width="0.5703125" style="378" customWidth="1"/>
    <col min="8974" max="8974" width="10.5703125" style="378" customWidth="1"/>
    <col min="8975" max="8975" width="9.85546875" style="378" customWidth="1"/>
    <col min="8976" max="8976" width="11.42578125" style="378" customWidth="1"/>
    <col min="8977" max="8977" width="0.5703125" style="378" customWidth="1"/>
    <col min="8978" max="8978" width="9.7109375" style="378" customWidth="1"/>
    <col min="8979" max="8979" width="0.5703125" style="378" customWidth="1"/>
    <col min="8980" max="8980" width="11.42578125" style="378" customWidth="1"/>
    <col min="8981" max="8981" width="9.7109375" style="378" customWidth="1"/>
    <col min="8982" max="8982" width="0.5703125" style="378" customWidth="1"/>
    <col min="8983" max="8984" width="9.85546875" style="378" customWidth="1"/>
    <col min="8985" max="8985" width="11.42578125" style="378" customWidth="1"/>
    <col min="8986" max="8986" width="0.5703125" style="378" customWidth="1"/>
    <col min="8987" max="8987" width="9.7109375" style="378" customWidth="1"/>
    <col min="8988" max="8988" width="0.5703125" style="378" customWidth="1"/>
    <col min="8989" max="8989" width="11.42578125" style="378" customWidth="1"/>
    <col min="8990" max="8990" width="9.7109375" style="378" customWidth="1"/>
    <col min="8991" max="8991" width="0.5703125" style="378" customWidth="1"/>
    <col min="8992" max="8992" width="9.42578125" style="378" customWidth="1"/>
    <col min="8993" max="8993" width="9.28515625" style="378" customWidth="1"/>
    <col min="8994" max="8994" width="9.28515625" style="378" bestFit="1" customWidth="1"/>
    <col min="8995" max="8995" width="0.5703125" style="378" customWidth="1"/>
    <col min="8996" max="8996" width="9.28515625" style="378" bestFit="1" customWidth="1"/>
    <col min="8997" max="8997" width="0.5703125" style="378" customWidth="1"/>
    <col min="8998" max="9216" width="9.140625" style="378"/>
    <col min="9217" max="9217" width="5.85546875" style="378" customWidth="1"/>
    <col min="9218" max="9218" width="0.5703125" style="378" customWidth="1"/>
    <col min="9219" max="9219" width="8.5703125" style="378" customWidth="1"/>
    <col min="9220" max="9220" width="0.5703125" style="378" customWidth="1"/>
    <col min="9221" max="9221" width="11" style="378" customWidth="1"/>
    <col min="9222" max="9222" width="9.85546875" style="378" customWidth="1"/>
    <col min="9223" max="9223" width="11.42578125" style="378" customWidth="1"/>
    <col min="9224" max="9224" width="0.5703125" style="378" customWidth="1"/>
    <col min="9225" max="9225" width="9.7109375" style="378" customWidth="1"/>
    <col min="9226" max="9226" width="0.5703125" style="378" customWidth="1"/>
    <col min="9227" max="9227" width="11.42578125" style="378" customWidth="1"/>
    <col min="9228" max="9228" width="9.7109375" style="378" customWidth="1"/>
    <col min="9229" max="9229" width="0.5703125" style="378" customWidth="1"/>
    <col min="9230" max="9230" width="10.5703125" style="378" customWidth="1"/>
    <col min="9231" max="9231" width="9.85546875" style="378" customWidth="1"/>
    <col min="9232" max="9232" width="11.42578125" style="378" customWidth="1"/>
    <col min="9233" max="9233" width="0.5703125" style="378" customWidth="1"/>
    <col min="9234" max="9234" width="9.7109375" style="378" customWidth="1"/>
    <col min="9235" max="9235" width="0.5703125" style="378" customWidth="1"/>
    <col min="9236" max="9236" width="11.42578125" style="378" customWidth="1"/>
    <col min="9237" max="9237" width="9.7109375" style="378" customWidth="1"/>
    <col min="9238" max="9238" width="0.5703125" style="378" customWidth="1"/>
    <col min="9239" max="9240" width="9.85546875" style="378" customWidth="1"/>
    <col min="9241" max="9241" width="11.42578125" style="378" customWidth="1"/>
    <col min="9242" max="9242" width="0.5703125" style="378" customWidth="1"/>
    <col min="9243" max="9243" width="9.7109375" style="378" customWidth="1"/>
    <col min="9244" max="9244" width="0.5703125" style="378" customWidth="1"/>
    <col min="9245" max="9245" width="11.42578125" style="378" customWidth="1"/>
    <col min="9246" max="9246" width="9.7109375" style="378" customWidth="1"/>
    <col min="9247" max="9247" width="0.5703125" style="378" customWidth="1"/>
    <col min="9248" max="9248" width="9.42578125" style="378" customWidth="1"/>
    <col min="9249" max="9249" width="9.28515625" style="378" customWidth="1"/>
    <col min="9250" max="9250" width="9.28515625" style="378" bestFit="1" customWidth="1"/>
    <col min="9251" max="9251" width="0.5703125" style="378" customWidth="1"/>
    <col min="9252" max="9252" width="9.28515625" style="378" bestFit="1" customWidth="1"/>
    <col min="9253" max="9253" width="0.5703125" style="378" customWidth="1"/>
    <col min="9254" max="9472" width="9.140625" style="378"/>
    <col min="9473" max="9473" width="5.85546875" style="378" customWidth="1"/>
    <col min="9474" max="9474" width="0.5703125" style="378" customWidth="1"/>
    <col min="9475" max="9475" width="8.5703125" style="378" customWidth="1"/>
    <col min="9476" max="9476" width="0.5703125" style="378" customWidth="1"/>
    <col min="9477" max="9477" width="11" style="378" customWidth="1"/>
    <col min="9478" max="9478" width="9.85546875" style="378" customWidth="1"/>
    <col min="9479" max="9479" width="11.42578125" style="378" customWidth="1"/>
    <col min="9480" max="9480" width="0.5703125" style="378" customWidth="1"/>
    <col min="9481" max="9481" width="9.7109375" style="378" customWidth="1"/>
    <col min="9482" max="9482" width="0.5703125" style="378" customWidth="1"/>
    <col min="9483" max="9483" width="11.42578125" style="378" customWidth="1"/>
    <col min="9484" max="9484" width="9.7109375" style="378" customWidth="1"/>
    <col min="9485" max="9485" width="0.5703125" style="378" customWidth="1"/>
    <col min="9486" max="9486" width="10.5703125" style="378" customWidth="1"/>
    <col min="9487" max="9487" width="9.85546875" style="378" customWidth="1"/>
    <col min="9488" max="9488" width="11.42578125" style="378" customWidth="1"/>
    <col min="9489" max="9489" width="0.5703125" style="378" customWidth="1"/>
    <col min="9490" max="9490" width="9.7109375" style="378" customWidth="1"/>
    <col min="9491" max="9491" width="0.5703125" style="378" customWidth="1"/>
    <col min="9492" max="9492" width="11.42578125" style="378" customWidth="1"/>
    <col min="9493" max="9493" width="9.7109375" style="378" customWidth="1"/>
    <col min="9494" max="9494" width="0.5703125" style="378" customWidth="1"/>
    <col min="9495" max="9496" width="9.85546875" style="378" customWidth="1"/>
    <col min="9497" max="9497" width="11.42578125" style="378" customWidth="1"/>
    <col min="9498" max="9498" width="0.5703125" style="378" customWidth="1"/>
    <col min="9499" max="9499" width="9.7109375" style="378" customWidth="1"/>
    <col min="9500" max="9500" width="0.5703125" style="378" customWidth="1"/>
    <col min="9501" max="9501" width="11.42578125" style="378" customWidth="1"/>
    <col min="9502" max="9502" width="9.7109375" style="378" customWidth="1"/>
    <col min="9503" max="9503" width="0.5703125" style="378" customWidth="1"/>
    <col min="9504" max="9504" width="9.42578125" style="378" customWidth="1"/>
    <col min="9505" max="9505" width="9.28515625" style="378" customWidth="1"/>
    <col min="9506" max="9506" width="9.28515625" style="378" bestFit="1" customWidth="1"/>
    <col min="9507" max="9507" width="0.5703125" style="378" customWidth="1"/>
    <col min="9508" max="9508" width="9.28515625" style="378" bestFit="1" customWidth="1"/>
    <col min="9509" max="9509" width="0.5703125" style="378" customWidth="1"/>
    <col min="9510" max="9728" width="9.140625" style="378"/>
    <col min="9729" max="9729" width="5.85546875" style="378" customWidth="1"/>
    <col min="9730" max="9730" width="0.5703125" style="378" customWidth="1"/>
    <col min="9731" max="9731" width="8.5703125" style="378" customWidth="1"/>
    <col min="9732" max="9732" width="0.5703125" style="378" customWidth="1"/>
    <col min="9733" max="9733" width="11" style="378" customWidth="1"/>
    <col min="9734" max="9734" width="9.85546875" style="378" customWidth="1"/>
    <col min="9735" max="9735" width="11.42578125" style="378" customWidth="1"/>
    <col min="9736" max="9736" width="0.5703125" style="378" customWidth="1"/>
    <col min="9737" max="9737" width="9.7109375" style="378" customWidth="1"/>
    <col min="9738" max="9738" width="0.5703125" style="378" customWidth="1"/>
    <col min="9739" max="9739" width="11.42578125" style="378" customWidth="1"/>
    <col min="9740" max="9740" width="9.7109375" style="378" customWidth="1"/>
    <col min="9741" max="9741" width="0.5703125" style="378" customWidth="1"/>
    <col min="9742" max="9742" width="10.5703125" style="378" customWidth="1"/>
    <col min="9743" max="9743" width="9.85546875" style="378" customWidth="1"/>
    <col min="9744" max="9744" width="11.42578125" style="378" customWidth="1"/>
    <col min="9745" max="9745" width="0.5703125" style="378" customWidth="1"/>
    <col min="9746" max="9746" width="9.7109375" style="378" customWidth="1"/>
    <col min="9747" max="9747" width="0.5703125" style="378" customWidth="1"/>
    <col min="9748" max="9748" width="11.42578125" style="378" customWidth="1"/>
    <col min="9749" max="9749" width="9.7109375" style="378" customWidth="1"/>
    <col min="9750" max="9750" width="0.5703125" style="378" customWidth="1"/>
    <col min="9751" max="9752" width="9.85546875" style="378" customWidth="1"/>
    <col min="9753" max="9753" width="11.42578125" style="378" customWidth="1"/>
    <col min="9754" max="9754" width="0.5703125" style="378" customWidth="1"/>
    <col min="9755" max="9755" width="9.7109375" style="378" customWidth="1"/>
    <col min="9756" max="9756" width="0.5703125" style="378" customWidth="1"/>
    <col min="9757" max="9757" width="11.42578125" style="378" customWidth="1"/>
    <col min="9758" max="9758" width="9.7109375" style="378" customWidth="1"/>
    <col min="9759" max="9759" width="0.5703125" style="378" customWidth="1"/>
    <col min="9760" max="9760" width="9.42578125" style="378" customWidth="1"/>
    <col min="9761" max="9761" width="9.28515625" style="378" customWidth="1"/>
    <col min="9762" max="9762" width="9.28515625" style="378" bestFit="1" customWidth="1"/>
    <col min="9763" max="9763" width="0.5703125" style="378" customWidth="1"/>
    <col min="9764" max="9764" width="9.28515625" style="378" bestFit="1" customWidth="1"/>
    <col min="9765" max="9765" width="0.5703125" style="378" customWidth="1"/>
    <col min="9766" max="9984" width="9.140625" style="378"/>
    <col min="9985" max="9985" width="5.85546875" style="378" customWidth="1"/>
    <col min="9986" max="9986" width="0.5703125" style="378" customWidth="1"/>
    <col min="9987" max="9987" width="8.5703125" style="378" customWidth="1"/>
    <col min="9988" max="9988" width="0.5703125" style="378" customWidth="1"/>
    <col min="9989" max="9989" width="11" style="378" customWidth="1"/>
    <col min="9990" max="9990" width="9.85546875" style="378" customWidth="1"/>
    <col min="9991" max="9991" width="11.42578125" style="378" customWidth="1"/>
    <col min="9992" max="9992" width="0.5703125" style="378" customWidth="1"/>
    <col min="9993" max="9993" width="9.7109375" style="378" customWidth="1"/>
    <col min="9994" max="9994" width="0.5703125" style="378" customWidth="1"/>
    <col min="9995" max="9995" width="11.42578125" style="378" customWidth="1"/>
    <col min="9996" max="9996" width="9.7109375" style="378" customWidth="1"/>
    <col min="9997" max="9997" width="0.5703125" style="378" customWidth="1"/>
    <col min="9998" max="9998" width="10.5703125" style="378" customWidth="1"/>
    <col min="9999" max="9999" width="9.85546875" style="378" customWidth="1"/>
    <col min="10000" max="10000" width="11.42578125" style="378" customWidth="1"/>
    <col min="10001" max="10001" width="0.5703125" style="378" customWidth="1"/>
    <col min="10002" max="10002" width="9.7109375" style="378" customWidth="1"/>
    <col min="10003" max="10003" width="0.5703125" style="378" customWidth="1"/>
    <col min="10004" max="10004" width="11.42578125" style="378" customWidth="1"/>
    <col min="10005" max="10005" width="9.7109375" style="378" customWidth="1"/>
    <col min="10006" max="10006" width="0.5703125" style="378" customWidth="1"/>
    <col min="10007" max="10008" width="9.85546875" style="378" customWidth="1"/>
    <col min="10009" max="10009" width="11.42578125" style="378" customWidth="1"/>
    <col min="10010" max="10010" width="0.5703125" style="378" customWidth="1"/>
    <col min="10011" max="10011" width="9.7109375" style="378" customWidth="1"/>
    <col min="10012" max="10012" width="0.5703125" style="378" customWidth="1"/>
    <col min="10013" max="10013" width="11.42578125" style="378" customWidth="1"/>
    <col min="10014" max="10014" width="9.7109375" style="378" customWidth="1"/>
    <col min="10015" max="10015" width="0.5703125" style="378" customWidth="1"/>
    <col min="10016" max="10016" width="9.42578125" style="378" customWidth="1"/>
    <col min="10017" max="10017" width="9.28515625" style="378" customWidth="1"/>
    <col min="10018" max="10018" width="9.28515625" style="378" bestFit="1" customWidth="1"/>
    <col min="10019" max="10019" width="0.5703125" style="378" customWidth="1"/>
    <col min="10020" max="10020" width="9.28515625" style="378" bestFit="1" customWidth="1"/>
    <col min="10021" max="10021" width="0.5703125" style="378" customWidth="1"/>
    <col min="10022" max="10240" width="9.140625" style="378"/>
    <col min="10241" max="10241" width="5.85546875" style="378" customWidth="1"/>
    <col min="10242" max="10242" width="0.5703125" style="378" customWidth="1"/>
    <col min="10243" max="10243" width="8.5703125" style="378" customWidth="1"/>
    <col min="10244" max="10244" width="0.5703125" style="378" customWidth="1"/>
    <col min="10245" max="10245" width="11" style="378" customWidth="1"/>
    <col min="10246" max="10246" width="9.85546875" style="378" customWidth="1"/>
    <col min="10247" max="10247" width="11.42578125" style="378" customWidth="1"/>
    <col min="10248" max="10248" width="0.5703125" style="378" customWidth="1"/>
    <col min="10249" max="10249" width="9.7109375" style="378" customWidth="1"/>
    <col min="10250" max="10250" width="0.5703125" style="378" customWidth="1"/>
    <col min="10251" max="10251" width="11.42578125" style="378" customWidth="1"/>
    <col min="10252" max="10252" width="9.7109375" style="378" customWidth="1"/>
    <col min="10253" max="10253" width="0.5703125" style="378" customWidth="1"/>
    <col min="10254" max="10254" width="10.5703125" style="378" customWidth="1"/>
    <col min="10255" max="10255" width="9.85546875" style="378" customWidth="1"/>
    <col min="10256" max="10256" width="11.42578125" style="378" customWidth="1"/>
    <col min="10257" max="10257" width="0.5703125" style="378" customWidth="1"/>
    <col min="10258" max="10258" width="9.7109375" style="378" customWidth="1"/>
    <col min="10259" max="10259" width="0.5703125" style="378" customWidth="1"/>
    <col min="10260" max="10260" width="11.42578125" style="378" customWidth="1"/>
    <col min="10261" max="10261" width="9.7109375" style="378" customWidth="1"/>
    <col min="10262" max="10262" width="0.5703125" style="378" customWidth="1"/>
    <col min="10263" max="10264" width="9.85546875" style="378" customWidth="1"/>
    <col min="10265" max="10265" width="11.42578125" style="378" customWidth="1"/>
    <col min="10266" max="10266" width="0.5703125" style="378" customWidth="1"/>
    <col min="10267" max="10267" width="9.7109375" style="378" customWidth="1"/>
    <col min="10268" max="10268" width="0.5703125" style="378" customWidth="1"/>
    <col min="10269" max="10269" width="11.42578125" style="378" customWidth="1"/>
    <col min="10270" max="10270" width="9.7109375" style="378" customWidth="1"/>
    <col min="10271" max="10271" width="0.5703125" style="378" customWidth="1"/>
    <col min="10272" max="10272" width="9.42578125" style="378" customWidth="1"/>
    <col min="10273" max="10273" width="9.28515625" style="378" customWidth="1"/>
    <col min="10274" max="10274" width="9.28515625" style="378" bestFit="1" customWidth="1"/>
    <col min="10275" max="10275" width="0.5703125" style="378" customWidth="1"/>
    <col min="10276" max="10276" width="9.28515625" style="378" bestFit="1" customWidth="1"/>
    <col min="10277" max="10277" width="0.5703125" style="378" customWidth="1"/>
    <col min="10278" max="10496" width="9.140625" style="378"/>
    <col min="10497" max="10497" width="5.85546875" style="378" customWidth="1"/>
    <col min="10498" max="10498" width="0.5703125" style="378" customWidth="1"/>
    <col min="10499" max="10499" width="8.5703125" style="378" customWidth="1"/>
    <col min="10500" max="10500" width="0.5703125" style="378" customWidth="1"/>
    <col min="10501" max="10501" width="11" style="378" customWidth="1"/>
    <col min="10502" max="10502" width="9.85546875" style="378" customWidth="1"/>
    <col min="10503" max="10503" width="11.42578125" style="378" customWidth="1"/>
    <col min="10504" max="10504" width="0.5703125" style="378" customWidth="1"/>
    <col min="10505" max="10505" width="9.7109375" style="378" customWidth="1"/>
    <col min="10506" max="10506" width="0.5703125" style="378" customWidth="1"/>
    <col min="10507" max="10507" width="11.42578125" style="378" customWidth="1"/>
    <col min="10508" max="10508" width="9.7109375" style="378" customWidth="1"/>
    <col min="10509" max="10509" width="0.5703125" style="378" customWidth="1"/>
    <col min="10510" max="10510" width="10.5703125" style="378" customWidth="1"/>
    <col min="10511" max="10511" width="9.85546875" style="378" customWidth="1"/>
    <col min="10512" max="10512" width="11.42578125" style="378" customWidth="1"/>
    <col min="10513" max="10513" width="0.5703125" style="378" customWidth="1"/>
    <col min="10514" max="10514" width="9.7109375" style="378" customWidth="1"/>
    <col min="10515" max="10515" width="0.5703125" style="378" customWidth="1"/>
    <col min="10516" max="10516" width="11.42578125" style="378" customWidth="1"/>
    <col min="10517" max="10517" width="9.7109375" style="378" customWidth="1"/>
    <col min="10518" max="10518" width="0.5703125" style="378" customWidth="1"/>
    <col min="10519" max="10520" width="9.85546875" style="378" customWidth="1"/>
    <col min="10521" max="10521" width="11.42578125" style="378" customWidth="1"/>
    <col min="10522" max="10522" width="0.5703125" style="378" customWidth="1"/>
    <col min="10523" max="10523" width="9.7109375" style="378" customWidth="1"/>
    <col min="10524" max="10524" width="0.5703125" style="378" customWidth="1"/>
    <col min="10525" max="10525" width="11.42578125" style="378" customWidth="1"/>
    <col min="10526" max="10526" width="9.7109375" style="378" customWidth="1"/>
    <col min="10527" max="10527" width="0.5703125" style="378" customWidth="1"/>
    <col min="10528" max="10528" width="9.42578125" style="378" customWidth="1"/>
    <col min="10529" max="10529" width="9.28515625" style="378" customWidth="1"/>
    <col min="10530" max="10530" width="9.28515625" style="378" bestFit="1" customWidth="1"/>
    <col min="10531" max="10531" width="0.5703125" style="378" customWidth="1"/>
    <col min="10532" max="10532" width="9.28515625" style="378" bestFit="1" customWidth="1"/>
    <col min="10533" max="10533" width="0.5703125" style="378" customWidth="1"/>
    <col min="10534" max="10752" width="9.140625" style="378"/>
    <col min="10753" max="10753" width="5.85546875" style="378" customWidth="1"/>
    <col min="10754" max="10754" width="0.5703125" style="378" customWidth="1"/>
    <col min="10755" max="10755" width="8.5703125" style="378" customWidth="1"/>
    <col min="10756" max="10756" width="0.5703125" style="378" customWidth="1"/>
    <col min="10757" max="10757" width="11" style="378" customWidth="1"/>
    <col min="10758" max="10758" width="9.85546875" style="378" customWidth="1"/>
    <col min="10759" max="10759" width="11.42578125" style="378" customWidth="1"/>
    <col min="10760" max="10760" width="0.5703125" style="378" customWidth="1"/>
    <col min="10761" max="10761" width="9.7109375" style="378" customWidth="1"/>
    <col min="10762" max="10762" width="0.5703125" style="378" customWidth="1"/>
    <col min="10763" max="10763" width="11.42578125" style="378" customWidth="1"/>
    <col min="10764" max="10764" width="9.7109375" style="378" customWidth="1"/>
    <col min="10765" max="10765" width="0.5703125" style="378" customWidth="1"/>
    <col min="10766" max="10766" width="10.5703125" style="378" customWidth="1"/>
    <col min="10767" max="10767" width="9.85546875" style="378" customWidth="1"/>
    <col min="10768" max="10768" width="11.42578125" style="378" customWidth="1"/>
    <col min="10769" max="10769" width="0.5703125" style="378" customWidth="1"/>
    <col min="10770" max="10770" width="9.7109375" style="378" customWidth="1"/>
    <col min="10771" max="10771" width="0.5703125" style="378" customWidth="1"/>
    <col min="10772" max="10772" width="11.42578125" style="378" customWidth="1"/>
    <col min="10773" max="10773" width="9.7109375" style="378" customWidth="1"/>
    <col min="10774" max="10774" width="0.5703125" style="378" customWidth="1"/>
    <col min="10775" max="10776" width="9.85546875" style="378" customWidth="1"/>
    <col min="10777" max="10777" width="11.42578125" style="378" customWidth="1"/>
    <col min="10778" max="10778" width="0.5703125" style="378" customWidth="1"/>
    <col min="10779" max="10779" width="9.7109375" style="378" customWidth="1"/>
    <col min="10780" max="10780" width="0.5703125" style="378" customWidth="1"/>
    <col min="10781" max="10781" width="11.42578125" style="378" customWidth="1"/>
    <col min="10782" max="10782" width="9.7109375" style="378" customWidth="1"/>
    <col min="10783" max="10783" width="0.5703125" style="378" customWidth="1"/>
    <col min="10784" max="10784" width="9.42578125" style="378" customWidth="1"/>
    <col min="10785" max="10785" width="9.28515625" style="378" customWidth="1"/>
    <col min="10786" max="10786" width="9.28515625" style="378" bestFit="1" customWidth="1"/>
    <col min="10787" max="10787" width="0.5703125" style="378" customWidth="1"/>
    <col min="10788" max="10788" width="9.28515625" style="378" bestFit="1" customWidth="1"/>
    <col min="10789" max="10789" width="0.5703125" style="378" customWidth="1"/>
    <col min="10790" max="11008" width="9.140625" style="378"/>
    <col min="11009" max="11009" width="5.85546875" style="378" customWidth="1"/>
    <col min="11010" max="11010" width="0.5703125" style="378" customWidth="1"/>
    <col min="11011" max="11011" width="8.5703125" style="378" customWidth="1"/>
    <col min="11012" max="11012" width="0.5703125" style="378" customWidth="1"/>
    <col min="11013" max="11013" width="11" style="378" customWidth="1"/>
    <col min="11014" max="11014" width="9.85546875" style="378" customWidth="1"/>
    <col min="11015" max="11015" width="11.42578125" style="378" customWidth="1"/>
    <col min="11016" max="11016" width="0.5703125" style="378" customWidth="1"/>
    <col min="11017" max="11017" width="9.7109375" style="378" customWidth="1"/>
    <col min="11018" max="11018" width="0.5703125" style="378" customWidth="1"/>
    <col min="11019" max="11019" width="11.42578125" style="378" customWidth="1"/>
    <col min="11020" max="11020" width="9.7109375" style="378" customWidth="1"/>
    <col min="11021" max="11021" width="0.5703125" style="378" customWidth="1"/>
    <col min="11022" max="11022" width="10.5703125" style="378" customWidth="1"/>
    <col min="11023" max="11023" width="9.85546875" style="378" customWidth="1"/>
    <col min="11024" max="11024" width="11.42578125" style="378" customWidth="1"/>
    <col min="11025" max="11025" width="0.5703125" style="378" customWidth="1"/>
    <col min="11026" max="11026" width="9.7109375" style="378" customWidth="1"/>
    <col min="11027" max="11027" width="0.5703125" style="378" customWidth="1"/>
    <col min="11028" max="11028" width="11.42578125" style="378" customWidth="1"/>
    <col min="11029" max="11029" width="9.7109375" style="378" customWidth="1"/>
    <col min="11030" max="11030" width="0.5703125" style="378" customWidth="1"/>
    <col min="11031" max="11032" width="9.85546875" style="378" customWidth="1"/>
    <col min="11033" max="11033" width="11.42578125" style="378" customWidth="1"/>
    <col min="11034" max="11034" width="0.5703125" style="378" customWidth="1"/>
    <col min="11035" max="11035" width="9.7109375" style="378" customWidth="1"/>
    <col min="11036" max="11036" width="0.5703125" style="378" customWidth="1"/>
    <col min="11037" max="11037" width="11.42578125" style="378" customWidth="1"/>
    <col min="11038" max="11038" width="9.7109375" style="378" customWidth="1"/>
    <col min="11039" max="11039" width="0.5703125" style="378" customWidth="1"/>
    <col min="11040" max="11040" width="9.42578125" style="378" customWidth="1"/>
    <col min="11041" max="11041" width="9.28515625" style="378" customWidth="1"/>
    <col min="11042" max="11042" width="9.28515625" style="378" bestFit="1" customWidth="1"/>
    <col min="11043" max="11043" width="0.5703125" style="378" customWidth="1"/>
    <col min="11044" max="11044" width="9.28515625" style="378" bestFit="1" customWidth="1"/>
    <col min="11045" max="11045" width="0.5703125" style="378" customWidth="1"/>
    <col min="11046" max="11264" width="9.140625" style="378"/>
    <col min="11265" max="11265" width="5.85546875" style="378" customWidth="1"/>
    <col min="11266" max="11266" width="0.5703125" style="378" customWidth="1"/>
    <col min="11267" max="11267" width="8.5703125" style="378" customWidth="1"/>
    <col min="11268" max="11268" width="0.5703125" style="378" customWidth="1"/>
    <col min="11269" max="11269" width="11" style="378" customWidth="1"/>
    <col min="11270" max="11270" width="9.85546875" style="378" customWidth="1"/>
    <col min="11271" max="11271" width="11.42578125" style="378" customWidth="1"/>
    <col min="11272" max="11272" width="0.5703125" style="378" customWidth="1"/>
    <col min="11273" max="11273" width="9.7109375" style="378" customWidth="1"/>
    <col min="11274" max="11274" width="0.5703125" style="378" customWidth="1"/>
    <col min="11275" max="11275" width="11.42578125" style="378" customWidth="1"/>
    <col min="11276" max="11276" width="9.7109375" style="378" customWidth="1"/>
    <col min="11277" max="11277" width="0.5703125" style="378" customWidth="1"/>
    <col min="11278" max="11278" width="10.5703125" style="378" customWidth="1"/>
    <col min="11279" max="11279" width="9.85546875" style="378" customWidth="1"/>
    <col min="11280" max="11280" width="11.42578125" style="378" customWidth="1"/>
    <col min="11281" max="11281" width="0.5703125" style="378" customWidth="1"/>
    <col min="11282" max="11282" width="9.7109375" style="378" customWidth="1"/>
    <col min="11283" max="11283" width="0.5703125" style="378" customWidth="1"/>
    <col min="11284" max="11284" width="11.42578125" style="378" customWidth="1"/>
    <col min="11285" max="11285" width="9.7109375" style="378" customWidth="1"/>
    <col min="11286" max="11286" width="0.5703125" style="378" customWidth="1"/>
    <col min="11287" max="11288" width="9.85546875" style="378" customWidth="1"/>
    <col min="11289" max="11289" width="11.42578125" style="378" customWidth="1"/>
    <col min="11290" max="11290" width="0.5703125" style="378" customWidth="1"/>
    <col min="11291" max="11291" width="9.7109375" style="378" customWidth="1"/>
    <col min="11292" max="11292" width="0.5703125" style="378" customWidth="1"/>
    <col min="11293" max="11293" width="11.42578125" style="378" customWidth="1"/>
    <col min="11294" max="11294" width="9.7109375" style="378" customWidth="1"/>
    <col min="11295" max="11295" width="0.5703125" style="378" customWidth="1"/>
    <col min="11296" max="11296" width="9.42578125" style="378" customWidth="1"/>
    <col min="11297" max="11297" width="9.28515625" style="378" customWidth="1"/>
    <col min="11298" max="11298" width="9.28515625" style="378" bestFit="1" customWidth="1"/>
    <col min="11299" max="11299" width="0.5703125" style="378" customWidth="1"/>
    <col min="11300" max="11300" width="9.28515625" style="378" bestFit="1" customWidth="1"/>
    <col min="11301" max="11301" width="0.5703125" style="378" customWidth="1"/>
    <col min="11302" max="11520" width="9.140625" style="378"/>
    <col min="11521" max="11521" width="5.85546875" style="378" customWidth="1"/>
    <col min="11522" max="11522" width="0.5703125" style="378" customWidth="1"/>
    <col min="11523" max="11523" width="8.5703125" style="378" customWidth="1"/>
    <col min="11524" max="11524" width="0.5703125" style="378" customWidth="1"/>
    <col min="11525" max="11525" width="11" style="378" customWidth="1"/>
    <col min="11526" max="11526" width="9.85546875" style="378" customWidth="1"/>
    <col min="11527" max="11527" width="11.42578125" style="378" customWidth="1"/>
    <col min="11528" max="11528" width="0.5703125" style="378" customWidth="1"/>
    <col min="11529" max="11529" width="9.7109375" style="378" customWidth="1"/>
    <col min="11530" max="11530" width="0.5703125" style="378" customWidth="1"/>
    <col min="11531" max="11531" width="11.42578125" style="378" customWidth="1"/>
    <col min="11532" max="11532" width="9.7109375" style="378" customWidth="1"/>
    <col min="11533" max="11533" width="0.5703125" style="378" customWidth="1"/>
    <col min="11534" max="11534" width="10.5703125" style="378" customWidth="1"/>
    <col min="11535" max="11535" width="9.85546875" style="378" customWidth="1"/>
    <col min="11536" max="11536" width="11.42578125" style="378" customWidth="1"/>
    <col min="11537" max="11537" width="0.5703125" style="378" customWidth="1"/>
    <col min="11538" max="11538" width="9.7109375" style="378" customWidth="1"/>
    <col min="11539" max="11539" width="0.5703125" style="378" customWidth="1"/>
    <col min="11540" max="11540" width="11.42578125" style="378" customWidth="1"/>
    <col min="11541" max="11541" width="9.7109375" style="378" customWidth="1"/>
    <col min="11542" max="11542" width="0.5703125" style="378" customWidth="1"/>
    <col min="11543" max="11544" width="9.85546875" style="378" customWidth="1"/>
    <col min="11545" max="11545" width="11.42578125" style="378" customWidth="1"/>
    <col min="11546" max="11546" width="0.5703125" style="378" customWidth="1"/>
    <col min="11547" max="11547" width="9.7109375" style="378" customWidth="1"/>
    <col min="11548" max="11548" width="0.5703125" style="378" customWidth="1"/>
    <col min="11549" max="11549" width="11.42578125" style="378" customWidth="1"/>
    <col min="11550" max="11550" width="9.7109375" style="378" customWidth="1"/>
    <col min="11551" max="11551" width="0.5703125" style="378" customWidth="1"/>
    <col min="11552" max="11552" width="9.42578125" style="378" customWidth="1"/>
    <col min="11553" max="11553" width="9.28515625" style="378" customWidth="1"/>
    <col min="11554" max="11554" width="9.28515625" style="378" bestFit="1" customWidth="1"/>
    <col min="11555" max="11555" width="0.5703125" style="378" customWidth="1"/>
    <col min="11556" max="11556" width="9.28515625" style="378" bestFit="1" customWidth="1"/>
    <col min="11557" max="11557" width="0.5703125" style="378" customWidth="1"/>
    <col min="11558" max="11776" width="9.140625" style="378"/>
    <col min="11777" max="11777" width="5.85546875" style="378" customWidth="1"/>
    <col min="11778" max="11778" width="0.5703125" style="378" customWidth="1"/>
    <col min="11779" max="11779" width="8.5703125" style="378" customWidth="1"/>
    <col min="11780" max="11780" width="0.5703125" style="378" customWidth="1"/>
    <col min="11781" max="11781" width="11" style="378" customWidth="1"/>
    <col min="11782" max="11782" width="9.85546875" style="378" customWidth="1"/>
    <col min="11783" max="11783" width="11.42578125" style="378" customWidth="1"/>
    <col min="11784" max="11784" width="0.5703125" style="378" customWidth="1"/>
    <col min="11785" max="11785" width="9.7109375" style="378" customWidth="1"/>
    <col min="11786" max="11786" width="0.5703125" style="378" customWidth="1"/>
    <col min="11787" max="11787" width="11.42578125" style="378" customWidth="1"/>
    <col min="11788" max="11788" width="9.7109375" style="378" customWidth="1"/>
    <col min="11789" max="11789" width="0.5703125" style="378" customWidth="1"/>
    <col min="11790" max="11790" width="10.5703125" style="378" customWidth="1"/>
    <col min="11791" max="11791" width="9.85546875" style="378" customWidth="1"/>
    <col min="11792" max="11792" width="11.42578125" style="378" customWidth="1"/>
    <col min="11793" max="11793" width="0.5703125" style="378" customWidth="1"/>
    <col min="11794" max="11794" width="9.7109375" style="378" customWidth="1"/>
    <col min="11795" max="11795" width="0.5703125" style="378" customWidth="1"/>
    <col min="11796" max="11796" width="11.42578125" style="378" customWidth="1"/>
    <col min="11797" max="11797" width="9.7109375" style="378" customWidth="1"/>
    <col min="11798" max="11798" width="0.5703125" style="378" customWidth="1"/>
    <col min="11799" max="11800" width="9.85546875" style="378" customWidth="1"/>
    <col min="11801" max="11801" width="11.42578125" style="378" customWidth="1"/>
    <col min="11802" max="11802" width="0.5703125" style="378" customWidth="1"/>
    <col min="11803" max="11803" width="9.7109375" style="378" customWidth="1"/>
    <col min="11804" max="11804" width="0.5703125" style="378" customWidth="1"/>
    <col min="11805" max="11805" width="11.42578125" style="378" customWidth="1"/>
    <col min="11806" max="11806" width="9.7109375" style="378" customWidth="1"/>
    <col min="11807" max="11807" width="0.5703125" style="378" customWidth="1"/>
    <col min="11808" max="11808" width="9.42578125" style="378" customWidth="1"/>
    <col min="11809" max="11809" width="9.28515625" style="378" customWidth="1"/>
    <col min="11810" max="11810" width="9.28515625" style="378" bestFit="1" customWidth="1"/>
    <col min="11811" max="11811" width="0.5703125" style="378" customWidth="1"/>
    <col min="11812" max="11812" width="9.28515625" style="378" bestFit="1" customWidth="1"/>
    <col min="11813" max="11813" width="0.5703125" style="378" customWidth="1"/>
    <col min="11814" max="12032" width="9.140625" style="378"/>
    <col min="12033" max="12033" width="5.85546875" style="378" customWidth="1"/>
    <col min="12034" max="12034" width="0.5703125" style="378" customWidth="1"/>
    <col min="12035" max="12035" width="8.5703125" style="378" customWidth="1"/>
    <col min="12036" max="12036" width="0.5703125" style="378" customWidth="1"/>
    <col min="12037" max="12037" width="11" style="378" customWidth="1"/>
    <col min="12038" max="12038" width="9.85546875" style="378" customWidth="1"/>
    <col min="12039" max="12039" width="11.42578125" style="378" customWidth="1"/>
    <col min="12040" max="12040" width="0.5703125" style="378" customWidth="1"/>
    <col min="12041" max="12041" width="9.7109375" style="378" customWidth="1"/>
    <col min="12042" max="12042" width="0.5703125" style="378" customWidth="1"/>
    <col min="12043" max="12043" width="11.42578125" style="378" customWidth="1"/>
    <col min="12044" max="12044" width="9.7109375" style="378" customWidth="1"/>
    <col min="12045" max="12045" width="0.5703125" style="378" customWidth="1"/>
    <col min="12046" max="12046" width="10.5703125" style="378" customWidth="1"/>
    <col min="12047" max="12047" width="9.85546875" style="378" customWidth="1"/>
    <col min="12048" max="12048" width="11.42578125" style="378" customWidth="1"/>
    <col min="12049" max="12049" width="0.5703125" style="378" customWidth="1"/>
    <col min="12050" max="12050" width="9.7109375" style="378" customWidth="1"/>
    <col min="12051" max="12051" width="0.5703125" style="378" customWidth="1"/>
    <col min="12052" max="12052" width="11.42578125" style="378" customWidth="1"/>
    <col min="12053" max="12053" width="9.7109375" style="378" customWidth="1"/>
    <col min="12054" max="12054" width="0.5703125" style="378" customWidth="1"/>
    <col min="12055" max="12056" width="9.85546875" style="378" customWidth="1"/>
    <col min="12057" max="12057" width="11.42578125" style="378" customWidth="1"/>
    <col min="12058" max="12058" width="0.5703125" style="378" customWidth="1"/>
    <col min="12059" max="12059" width="9.7109375" style="378" customWidth="1"/>
    <col min="12060" max="12060" width="0.5703125" style="378" customWidth="1"/>
    <col min="12061" max="12061" width="11.42578125" style="378" customWidth="1"/>
    <col min="12062" max="12062" width="9.7109375" style="378" customWidth="1"/>
    <col min="12063" max="12063" width="0.5703125" style="378" customWidth="1"/>
    <col min="12064" max="12064" width="9.42578125" style="378" customWidth="1"/>
    <col min="12065" max="12065" width="9.28515625" style="378" customWidth="1"/>
    <col min="12066" max="12066" width="9.28515625" style="378" bestFit="1" customWidth="1"/>
    <col min="12067" max="12067" width="0.5703125" style="378" customWidth="1"/>
    <col min="12068" max="12068" width="9.28515625" style="378" bestFit="1" customWidth="1"/>
    <col min="12069" max="12069" width="0.5703125" style="378" customWidth="1"/>
    <col min="12070" max="12288" width="9.140625" style="378"/>
    <col min="12289" max="12289" width="5.85546875" style="378" customWidth="1"/>
    <col min="12290" max="12290" width="0.5703125" style="378" customWidth="1"/>
    <col min="12291" max="12291" width="8.5703125" style="378" customWidth="1"/>
    <col min="12292" max="12292" width="0.5703125" style="378" customWidth="1"/>
    <col min="12293" max="12293" width="11" style="378" customWidth="1"/>
    <col min="12294" max="12294" width="9.85546875" style="378" customWidth="1"/>
    <col min="12295" max="12295" width="11.42578125" style="378" customWidth="1"/>
    <col min="12296" max="12296" width="0.5703125" style="378" customWidth="1"/>
    <col min="12297" max="12297" width="9.7109375" style="378" customWidth="1"/>
    <col min="12298" max="12298" width="0.5703125" style="378" customWidth="1"/>
    <col min="12299" max="12299" width="11.42578125" style="378" customWidth="1"/>
    <col min="12300" max="12300" width="9.7109375" style="378" customWidth="1"/>
    <col min="12301" max="12301" width="0.5703125" style="378" customWidth="1"/>
    <col min="12302" max="12302" width="10.5703125" style="378" customWidth="1"/>
    <col min="12303" max="12303" width="9.85546875" style="378" customWidth="1"/>
    <col min="12304" max="12304" width="11.42578125" style="378" customWidth="1"/>
    <col min="12305" max="12305" width="0.5703125" style="378" customWidth="1"/>
    <col min="12306" max="12306" width="9.7109375" style="378" customWidth="1"/>
    <col min="12307" max="12307" width="0.5703125" style="378" customWidth="1"/>
    <col min="12308" max="12308" width="11.42578125" style="378" customWidth="1"/>
    <col min="12309" max="12309" width="9.7109375" style="378" customWidth="1"/>
    <col min="12310" max="12310" width="0.5703125" style="378" customWidth="1"/>
    <col min="12311" max="12312" width="9.85546875" style="378" customWidth="1"/>
    <col min="12313" max="12313" width="11.42578125" style="378" customWidth="1"/>
    <col min="12314" max="12314" width="0.5703125" style="378" customWidth="1"/>
    <col min="12315" max="12315" width="9.7109375" style="378" customWidth="1"/>
    <col min="12316" max="12316" width="0.5703125" style="378" customWidth="1"/>
    <col min="12317" max="12317" width="11.42578125" style="378" customWidth="1"/>
    <col min="12318" max="12318" width="9.7109375" style="378" customWidth="1"/>
    <col min="12319" max="12319" width="0.5703125" style="378" customWidth="1"/>
    <col min="12320" max="12320" width="9.42578125" style="378" customWidth="1"/>
    <col min="12321" max="12321" width="9.28515625" style="378" customWidth="1"/>
    <col min="12322" max="12322" width="9.28515625" style="378" bestFit="1" customWidth="1"/>
    <col min="12323" max="12323" width="0.5703125" style="378" customWidth="1"/>
    <col min="12324" max="12324" width="9.28515625" style="378" bestFit="1" customWidth="1"/>
    <col min="12325" max="12325" width="0.5703125" style="378" customWidth="1"/>
    <col min="12326" max="12544" width="9.140625" style="378"/>
    <col min="12545" max="12545" width="5.85546875" style="378" customWidth="1"/>
    <col min="12546" max="12546" width="0.5703125" style="378" customWidth="1"/>
    <col min="12547" max="12547" width="8.5703125" style="378" customWidth="1"/>
    <col min="12548" max="12548" width="0.5703125" style="378" customWidth="1"/>
    <col min="12549" max="12549" width="11" style="378" customWidth="1"/>
    <col min="12550" max="12550" width="9.85546875" style="378" customWidth="1"/>
    <col min="12551" max="12551" width="11.42578125" style="378" customWidth="1"/>
    <col min="12552" max="12552" width="0.5703125" style="378" customWidth="1"/>
    <col min="12553" max="12553" width="9.7109375" style="378" customWidth="1"/>
    <col min="12554" max="12554" width="0.5703125" style="378" customWidth="1"/>
    <col min="12555" max="12555" width="11.42578125" style="378" customWidth="1"/>
    <col min="12556" max="12556" width="9.7109375" style="378" customWidth="1"/>
    <col min="12557" max="12557" width="0.5703125" style="378" customWidth="1"/>
    <col min="12558" max="12558" width="10.5703125" style="378" customWidth="1"/>
    <col min="12559" max="12559" width="9.85546875" style="378" customWidth="1"/>
    <col min="12560" max="12560" width="11.42578125" style="378" customWidth="1"/>
    <col min="12561" max="12561" width="0.5703125" style="378" customWidth="1"/>
    <col min="12562" max="12562" width="9.7109375" style="378" customWidth="1"/>
    <col min="12563" max="12563" width="0.5703125" style="378" customWidth="1"/>
    <col min="12564" max="12564" width="11.42578125" style="378" customWidth="1"/>
    <col min="12565" max="12565" width="9.7109375" style="378" customWidth="1"/>
    <col min="12566" max="12566" width="0.5703125" style="378" customWidth="1"/>
    <col min="12567" max="12568" width="9.85546875" style="378" customWidth="1"/>
    <col min="12569" max="12569" width="11.42578125" style="378" customWidth="1"/>
    <col min="12570" max="12570" width="0.5703125" style="378" customWidth="1"/>
    <col min="12571" max="12571" width="9.7109375" style="378" customWidth="1"/>
    <col min="12572" max="12572" width="0.5703125" style="378" customWidth="1"/>
    <col min="12573" max="12573" width="11.42578125" style="378" customWidth="1"/>
    <col min="12574" max="12574" width="9.7109375" style="378" customWidth="1"/>
    <col min="12575" max="12575" width="0.5703125" style="378" customWidth="1"/>
    <col min="12576" max="12576" width="9.42578125" style="378" customWidth="1"/>
    <col min="12577" max="12577" width="9.28515625" style="378" customWidth="1"/>
    <col min="12578" max="12578" width="9.28515625" style="378" bestFit="1" customWidth="1"/>
    <col min="12579" max="12579" width="0.5703125" style="378" customWidth="1"/>
    <col min="12580" max="12580" width="9.28515625" style="378" bestFit="1" customWidth="1"/>
    <col min="12581" max="12581" width="0.5703125" style="378" customWidth="1"/>
    <col min="12582" max="12800" width="9.140625" style="378"/>
    <col min="12801" max="12801" width="5.85546875" style="378" customWidth="1"/>
    <col min="12802" max="12802" width="0.5703125" style="378" customWidth="1"/>
    <col min="12803" max="12803" width="8.5703125" style="378" customWidth="1"/>
    <col min="12804" max="12804" width="0.5703125" style="378" customWidth="1"/>
    <col min="12805" max="12805" width="11" style="378" customWidth="1"/>
    <col min="12806" max="12806" width="9.85546875" style="378" customWidth="1"/>
    <col min="12807" max="12807" width="11.42578125" style="378" customWidth="1"/>
    <col min="12808" max="12808" width="0.5703125" style="378" customWidth="1"/>
    <col min="12809" max="12809" width="9.7109375" style="378" customWidth="1"/>
    <col min="12810" max="12810" width="0.5703125" style="378" customWidth="1"/>
    <col min="12811" max="12811" width="11.42578125" style="378" customWidth="1"/>
    <col min="12812" max="12812" width="9.7109375" style="378" customWidth="1"/>
    <col min="12813" max="12813" width="0.5703125" style="378" customWidth="1"/>
    <col min="12814" max="12814" width="10.5703125" style="378" customWidth="1"/>
    <col min="12815" max="12815" width="9.85546875" style="378" customWidth="1"/>
    <col min="12816" max="12816" width="11.42578125" style="378" customWidth="1"/>
    <col min="12817" max="12817" width="0.5703125" style="378" customWidth="1"/>
    <col min="12818" max="12818" width="9.7109375" style="378" customWidth="1"/>
    <col min="12819" max="12819" width="0.5703125" style="378" customWidth="1"/>
    <col min="12820" max="12820" width="11.42578125" style="378" customWidth="1"/>
    <col min="12821" max="12821" width="9.7109375" style="378" customWidth="1"/>
    <col min="12822" max="12822" width="0.5703125" style="378" customWidth="1"/>
    <col min="12823" max="12824" width="9.85546875" style="378" customWidth="1"/>
    <col min="12825" max="12825" width="11.42578125" style="378" customWidth="1"/>
    <col min="12826" max="12826" width="0.5703125" style="378" customWidth="1"/>
    <col min="12827" max="12827" width="9.7109375" style="378" customWidth="1"/>
    <col min="12828" max="12828" width="0.5703125" style="378" customWidth="1"/>
    <col min="12829" max="12829" width="11.42578125" style="378" customWidth="1"/>
    <col min="12830" max="12830" width="9.7109375" style="378" customWidth="1"/>
    <col min="12831" max="12831" width="0.5703125" style="378" customWidth="1"/>
    <col min="12832" max="12832" width="9.42578125" style="378" customWidth="1"/>
    <col min="12833" max="12833" width="9.28515625" style="378" customWidth="1"/>
    <col min="12834" max="12834" width="9.28515625" style="378" bestFit="1" customWidth="1"/>
    <col min="12835" max="12835" width="0.5703125" style="378" customWidth="1"/>
    <col min="12836" max="12836" width="9.28515625" style="378" bestFit="1" customWidth="1"/>
    <col min="12837" max="12837" width="0.5703125" style="378" customWidth="1"/>
    <col min="12838" max="13056" width="9.140625" style="378"/>
    <col min="13057" max="13057" width="5.85546875" style="378" customWidth="1"/>
    <col min="13058" max="13058" width="0.5703125" style="378" customWidth="1"/>
    <col min="13059" max="13059" width="8.5703125" style="378" customWidth="1"/>
    <col min="13060" max="13060" width="0.5703125" style="378" customWidth="1"/>
    <col min="13061" max="13061" width="11" style="378" customWidth="1"/>
    <col min="13062" max="13062" width="9.85546875" style="378" customWidth="1"/>
    <col min="13063" max="13063" width="11.42578125" style="378" customWidth="1"/>
    <col min="13064" max="13064" width="0.5703125" style="378" customWidth="1"/>
    <col min="13065" max="13065" width="9.7109375" style="378" customWidth="1"/>
    <col min="13066" max="13066" width="0.5703125" style="378" customWidth="1"/>
    <col min="13067" max="13067" width="11.42578125" style="378" customWidth="1"/>
    <col min="13068" max="13068" width="9.7109375" style="378" customWidth="1"/>
    <col min="13069" max="13069" width="0.5703125" style="378" customWidth="1"/>
    <col min="13070" max="13070" width="10.5703125" style="378" customWidth="1"/>
    <col min="13071" max="13071" width="9.85546875" style="378" customWidth="1"/>
    <col min="13072" max="13072" width="11.42578125" style="378" customWidth="1"/>
    <col min="13073" max="13073" width="0.5703125" style="378" customWidth="1"/>
    <col min="13074" max="13074" width="9.7109375" style="378" customWidth="1"/>
    <col min="13075" max="13075" width="0.5703125" style="378" customWidth="1"/>
    <col min="13076" max="13076" width="11.42578125" style="378" customWidth="1"/>
    <col min="13077" max="13077" width="9.7109375" style="378" customWidth="1"/>
    <col min="13078" max="13078" width="0.5703125" style="378" customWidth="1"/>
    <col min="13079" max="13080" width="9.85546875" style="378" customWidth="1"/>
    <col min="13081" max="13081" width="11.42578125" style="378" customWidth="1"/>
    <col min="13082" max="13082" width="0.5703125" style="378" customWidth="1"/>
    <col min="13083" max="13083" width="9.7109375" style="378" customWidth="1"/>
    <col min="13084" max="13084" width="0.5703125" style="378" customWidth="1"/>
    <col min="13085" max="13085" width="11.42578125" style="378" customWidth="1"/>
    <col min="13086" max="13086" width="9.7109375" style="378" customWidth="1"/>
    <col min="13087" max="13087" width="0.5703125" style="378" customWidth="1"/>
    <col min="13088" max="13088" width="9.42578125" style="378" customWidth="1"/>
    <col min="13089" max="13089" width="9.28515625" style="378" customWidth="1"/>
    <col min="13090" max="13090" width="9.28515625" style="378" bestFit="1" customWidth="1"/>
    <col min="13091" max="13091" width="0.5703125" style="378" customWidth="1"/>
    <col min="13092" max="13092" width="9.28515625" style="378" bestFit="1" customWidth="1"/>
    <col min="13093" max="13093" width="0.5703125" style="378" customWidth="1"/>
    <col min="13094" max="13312" width="9.140625" style="378"/>
    <col min="13313" max="13313" width="5.85546875" style="378" customWidth="1"/>
    <col min="13314" max="13314" width="0.5703125" style="378" customWidth="1"/>
    <col min="13315" max="13315" width="8.5703125" style="378" customWidth="1"/>
    <col min="13316" max="13316" width="0.5703125" style="378" customWidth="1"/>
    <col min="13317" max="13317" width="11" style="378" customWidth="1"/>
    <col min="13318" max="13318" width="9.85546875" style="378" customWidth="1"/>
    <col min="13319" max="13319" width="11.42578125" style="378" customWidth="1"/>
    <col min="13320" max="13320" width="0.5703125" style="378" customWidth="1"/>
    <col min="13321" max="13321" width="9.7109375" style="378" customWidth="1"/>
    <col min="13322" max="13322" width="0.5703125" style="378" customWidth="1"/>
    <col min="13323" max="13323" width="11.42578125" style="378" customWidth="1"/>
    <col min="13324" max="13324" width="9.7109375" style="378" customWidth="1"/>
    <col min="13325" max="13325" width="0.5703125" style="378" customWidth="1"/>
    <col min="13326" max="13326" width="10.5703125" style="378" customWidth="1"/>
    <col min="13327" max="13327" width="9.85546875" style="378" customWidth="1"/>
    <col min="13328" max="13328" width="11.42578125" style="378" customWidth="1"/>
    <col min="13329" max="13329" width="0.5703125" style="378" customWidth="1"/>
    <col min="13330" max="13330" width="9.7109375" style="378" customWidth="1"/>
    <col min="13331" max="13331" width="0.5703125" style="378" customWidth="1"/>
    <col min="13332" max="13332" width="11.42578125" style="378" customWidth="1"/>
    <col min="13333" max="13333" width="9.7109375" style="378" customWidth="1"/>
    <col min="13334" max="13334" width="0.5703125" style="378" customWidth="1"/>
    <col min="13335" max="13336" width="9.85546875" style="378" customWidth="1"/>
    <col min="13337" max="13337" width="11.42578125" style="378" customWidth="1"/>
    <col min="13338" max="13338" width="0.5703125" style="378" customWidth="1"/>
    <col min="13339" max="13339" width="9.7109375" style="378" customWidth="1"/>
    <col min="13340" max="13340" width="0.5703125" style="378" customWidth="1"/>
    <col min="13341" max="13341" width="11.42578125" style="378" customWidth="1"/>
    <col min="13342" max="13342" width="9.7109375" style="378" customWidth="1"/>
    <col min="13343" max="13343" width="0.5703125" style="378" customWidth="1"/>
    <col min="13344" max="13344" width="9.42578125" style="378" customWidth="1"/>
    <col min="13345" max="13345" width="9.28515625" style="378" customWidth="1"/>
    <col min="13346" max="13346" width="9.28515625" style="378" bestFit="1" customWidth="1"/>
    <col min="13347" max="13347" width="0.5703125" style="378" customWidth="1"/>
    <col min="13348" max="13348" width="9.28515625" style="378" bestFit="1" customWidth="1"/>
    <col min="13349" max="13349" width="0.5703125" style="378" customWidth="1"/>
    <col min="13350" max="13568" width="9.140625" style="378"/>
    <col min="13569" max="13569" width="5.85546875" style="378" customWidth="1"/>
    <col min="13570" max="13570" width="0.5703125" style="378" customWidth="1"/>
    <col min="13571" max="13571" width="8.5703125" style="378" customWidth="1"/>
    <col min="13572" max="13572" width="0.5703125" style="378" customWidth="1"/>
    <col min="13573" max="13573" width="11" style="378" customWidth="1"/>
    <col min="13574" max="13574" width="9.85546875" style="378" customWidth="1"/>
    <col min="13575" max="13575" width="11.42578125" style="378" customWidth="1"/>
    <col min="13576" max="13576" width="0.5703125" style="378" customWidth="1"/>
    <col min="13577" max="13577" width="9.7109375" style="378" customWidth="1"/>
    <col min="13578" max="13578" width="0.5703125" style="378" customWidth="1"/>
    <col min="13579" max="13579" width="11.42578125" style="378" customWidth="1"/>
    <col min="13580" max="13580" width="9.7109375" style="378" customWidth="1"/>
    <col min="13581" max="13581" width="0.5703125" style="378" customWidth="1"/>
    <col min="13582" max="13582" width="10.5703125" style="378" customWidth="1"/>
    <col min="13583" max="13583" width="9.85546875" style="378" customWidth="1"/>
    <col min="13584" max="13584" width="11.42578125" style="378" customWidth="1"/>
    <col min="13585" max="13585" width="0.5703125" style="378" customWidth="1"/>
    <col min="13586" max="13586" width="9.7109375" style="378" customWidth="1"/>
    <col min="13587" max="13587" width="0.5703125" style="378" customWidth="1"/>
    <col min="13588" max="13588" width="11.42578125" style="378" customWidth="1"/>
    <col min="13589" max="13589" width="9.7109375" style="378" customWidth="1"/>
    <col min="13590" max="13590" width="0.5703125" style="378" customWidth="1"/>
    <col min="13591" max="13592" width="9.85546875" style="378" customWidth="1"/>
    <col min="13593" max="13593" width="11.42578125" style="378" customWidth="1"/>
    <col min="13594" max="13594" width="0.5703125" style="378" customWidth="1"/>
    <col min="13595" max="13595" width="9.7109375" style="378" customWidth="1"/>
    <col min="13596" max="13596" width="0.5703125" style="378" customWidth="1"/>
    <col min="13597" max="13597" width="11.42578125" style="378" customWidth="1"/>
    <col min="13598" max="13598" width="9.7109375" style="378" customWidth="1"/>
    <col min="13599" max="13599" width="0.5703125" style="378" customWidth="1"/>
    <col min="13600" max="13600" width="9.42578125" style="378" customWidth="1"/>
    <col min="13601" max="13601" width="9.28515625" style="378" customWidth="1"/>
    <col min="13602" max="13602" width="9.28515625" style="378" bestFit="1" customWidth="1"/>
    <col min="13603" max="13603" width="0.5703125" style="378" customWidth="1"/>
    <col min="13604" max="13604" width="9.28515625" style="378" bestFit="1" customWidth="1"/>
    <col min="13605" max="13605" width="0.5703125" style="378" customWidth="1"/>
    <col min="13606" max="13824" width="9.140625" style="378"/>
    <col min="13825" max="13825" width="5.85546875" style="378" customWidth="1"/>
    <col min="13826" max="13826" width="0.5703125" style="378" customWidth="1"/>
    <col min="13827" max="13827" width="8.5703125" style="378" customWidth="1"/>
    <col min="13828" max="13828" width="0.5703125" style="378" customWidth="1"/>
    <col min="13829" max="13829" width="11" style="378" customWidth="1"/>
    <col min="13830" max="13830" width="9.85546875" style="378" customWidth="1"/>
    <col min="13831" max="13831" width="11.42578125" style="378" customWidth="1"/>
    <col min="13832" max="13832" width="0.5703125" style="378" customWidth="1"/>
    <col min="13833" max="13833" width="9.7109375" style="378" customWidth="1"/>
    <col min="13834" max="13834" width="0.5703125" style="378" customWidth="1"/>
    <col min="13835" max="13835" width="11.42578125" style="378" customWidth="1"/>
    <col min="13836" max="13836" width="9.7109375" style="378" customWidth="1"/>
    <col min="13837" max="13837" width="0.5703125" style="378" customWidth="1"/>
    <col min="13838" max="13838" width="10.5703125" style="378" customWidth="1"/>
    <col min="13839" max="13839" width="9.85546875" style="378" customWidth="1"/>
    <col min="13840" max="13840" width="11.42578125" style="378" customWidth="1"/>
    <col min="13841" max="13841" width="0.5703125" style="378" customWidth="1"/>
    <col min="13842" max="13842" width="9.7109375" style="378" customWidth="1"/>
    <col min="13843" max="13843" width="0.5703125" style="378" customWidth="1"/>
    <col min="13844" max="13844" width="11.42578125" style="378" customWidth="1"/>
    <col min="13845" max="13845" width="9.7109375" style="378" customWidth="1"/>
    <col min="13846" max="13846" width="0.5703125" style="378" customWidth="1"/>
    <col min="13847" max="13848" width="9.85546875" style="378" customWidth="1"/>
    <col min="13849" max="13849" width="11.42578125" style="378" customWidth="1"/>
    <col min="13850" max="13850" width="0.5703125" style="378" customWidth="1"/>
    <col min="13851" max="13851" width="9.7109375" style="378" customWidth="1"/>
    <col min="13852" max="13852" width="0.5703125" style="378" customWidth="1"/>
    <col min="13853" max="13853" width="11.42578125" style="378" customWidth="1"/>
    <col min="13854" max="13854" width="9.7109375" style="378" customWidth="1"/>
    <col min="13855" max="13855" width="0.5703125" style="378" customWidth="1"/>
    <col min="13856" max="13856" width="9.42578125" style="378" customWidth="1"/>
    <col min="13857" max="13857" width="9.28515625" style="378" customWidth="1"/>
    <col min="13858" max="13858" width="9.28515625" style="378" bestFit="1" customWidth="1"/>
    <col min="13859" max="13859" width="0.5703125" style="378" customWidth="1"/>
    <col min="13860" max="13860" width="9.28515625" style="378" bestFit="1" customWidth="1"/>
    <col min="13861" max="13861" width="0.5703125" style="378" customWidth="1"/>
    <col min="13862" max="14080" width="9.140625" style="378"/>
    <col min="14081" max="14081" width="5.85546875" style="378" customWidth="1"/>
    <col min="14082" max="14082" width="0.5703125" style="378" customWidth="1"/>
    <col min="14083" max="14083" width="8.5703125" style="378" customWidth="1"/>
    <col min="14084" max="14084" width="0.5703125" style="378" customWidth="1"/>
    <col min="14085" max="14085" width="11" style="378" customWidth="1"/>
    <col min="14086" max="14086" width="9.85546875" style="378" customWidth="1"/>
    <col min="14087" max="14087" width="11.42578125" style="378" customWidth="1"/>
    <col min="14088" max="14088" width="0.5703125" style="378" customWidth="1"/>
    <col min="14089" max="14089" width="9.7109375" style="378" customWidth="1"/>
    <col min="14090" max="14090" width="0.5703125" style="378" customWidth="1"/>
    <col min="14091" max="14091" width="11.42578125" style="378" customWidth="1"/>
    <col min="14092" max="14092" width="9.7109375" style="378" customWidth="1"/>
    <col min="14093" max="14093" width="0.5703125" style="378" customWidth="1"/>
    <col min="14094" max="14094" width="10.5703125" style="378" customWidth="1"/>
    <col min="14095" max="14095" width="9.85546875" style="378" customWidth="1"/>
    <col min="14096" max="14096" width="11.42578125" style="378" customWidth="1"/>
    <col min="14097" max="14097" width="0.5703125" style="378" customWidth="1"/>
    <col min="14098" max="14098" width="9.7109375" style="378" customWidth="1"/>
    <col min="14099" max="14099" width="0.5703125" style="378" customWidth="1"/>
    <col min="14100" max="14100" width="11.42578125" style="378" customWidth="1"/>
    <col min="14101" max="14101" width="9.7109375" style="378" customWidth="1"/>
    <col min="14102" max="14102" width="0.5703125" style="378" customWidth="1"/>
    <col min="14103" max="14104" width="9.85546875" style="378" customWidth="1"/>
    <col min="14105" max="14105" width="11.42578125" style="378" customWidth="1"/>
    <col min="14106" max="14106" width="0.5703125" style="378" customWidth="1"/>
    <col min="14107" max="14107" width="9.7109375" style="378" customWidth="1"/>
    <col min="14108" max="14108" width="0.5703125" style="378" customWidth="1"/>
    <col min="14109" max="14109" width="11.42578125" style="378" customWidth="1"/>
    <col min="14110" max="14110" width="9.7109375" style="378" customWidth="1"/>
    <col min="14111" max="14111" width="0.5703125" style="378" customWidth="1"/>
    <col min="14112" max="14112" width="9.42578125" style="378" customWidth="1"/>
    <col min="14113" max="14113" width="9.28515625" style="378" customWidth="1"/>
    <col min="14114" max="14114" width="9.28515625" style="378" bestFit="1" customWidth="1"/>
    <col min="14115" max="14115" width="0.5703125" style="378" customWidth="1"/>
    <col min="14116" max="14116" width="9.28515625" style="378" bestFit="1" customWidth="1"/>
    <col min="14117" max="14117" width="0.5703125" style="378" customWidth="1"/>
    <col min="14118" max="14336" width="9.140625" style="378"/>
    <col min="14337" max="14337" width="5.85546875" style="378" customWidth="1"/>
    <col min="14338" max="14338" width="0.5703125" style="378" customWidth="1"/>
    <col min="14339" max="14339" width="8.5703125" style="378" customWidth="1"/>
    <col min="14340" max="14340" width="0.5703125" style="378" customWidth="1"/>
    <col min="14341" max="14341" width="11" style="378" customWidth="1"/>
    <col min="14342" max="14342" width="9.85546875" style="378" customWidth="1"/>
    <col min="14343" max="14343" width="11.42578125" style="378" customWidth="1"/>
    <col min="14344" max="14344" width="0.5703125" style="378" customWidth="1"/>
    <col min="14345" max="14345" width="9.7109375" style="378" customWidth="1"/>
    <col min="14346" max="14346" width="0.5703125" style="378" customWidth="1"/>
    <col min="14347" max="14347" width="11.42578125" style="378" customWidth="1"/>
    <col min="14348" max="14348" width="9.7109375" style="378" customWidth="1"/>
    <col min="14349" max="14349" width="0.5703125" style="378" customWidth="1"/>
    <col min="14350" max="14350" width="10.5703125" style="378" customWidth="1"/>
    <col min="14351" max="14351" width="9.85546875" style="378" customWidth="1"/>
    <col min="14352" max="14352" width="11.42578125" style="378" customWidth="1"/>
    <col min="14353" max="14353" width="0.5703125" style="378" customWidth="1"/>
    <col min="14354" max="14354" width="9.7109375" style="378" customWidth="1"/>
    <col min="14355" max="14355" width="0.5703125" style="378" customWidth="1"/>
    <col min="14356" max="14356" width="11.42578125" style="378" customWidth="1"/>
    <col min="14357" max="14357" width="9.7109375" style="378" customWidth="1"/>
    <col min="14358" max="14358" width="0.5703125" style="378" customWidth="1"/>
    <col min="14359" max="14360" width="9.85546875" style="378" customWidth="1"/>
    <col min="14361" max="14361" width="11.42578125" style="378" customWidth="1"/>
    <col min="14362" max="14362" width="0.5703125" style="378" customWidth="1"/>
    <col min="14363" max="14363" width="9.7109375" style="378" customWidth="1"/>
    <col min="14364" max="14364" width="0.5703125" style="378" customWidth="1"/>
    <col min="14365" max="14365" width="11.42578125" style="378" customWidth="1"/>
    <col min="14366" max="14366" width="9.7109375" style="378" customWidth="1"/>
    <col min="14367" max="14367" width="0.5703125" style="378" customWidth="1"/>
    <col min="14368" max="14368" width="9.42578125" style="378" customWidth="1"/>
    <col min="14369" max="14369" width="9.28515625" style="378" customWidth="1"/>
    <col min="14370" max="14370" width="9.28515625" style="378" bestFit="1" customWidth="1"/>
    <col min="14371" max="14371" width="0.5703125" style="378" customWidth="1"/>
    <col min="14372" max="14372" width="9.28515625" style="378" bestFit="1" customWidth="1"/>
    <col min="14373" max="14373" width="0.5703125" style="378" customWidth="1"/>
    <col min="14374" max="14592" width="9.140625" style="378"/>
    <col min="14593" max="14593" width="5.85546875" style="378" customWidth="1"/>
    <col min="14594" max="14594" width="0.5703125" style="378" customWidth="1"/>
    <col min="14595" max="14595" width="8.5703125" style="378" customWidth="1"/>
    <col min="14596" max="14596" width="0.5703125" style="378" customWidth="1"/>
    <col min="14597" max="14597" width="11" style="378" customWidth="1"/>
    <col min="14598" max="14598" width="9.85546875" style="378" customWidth="1"/>
    <col min="14599" max="14599" width="11.42578125" style="378" customWidth="1"/>
    <col min="14600" max="14600" width="0.5703125" style="378" customWidth="1"/>
    <col min="14601" max="14601" width="9.7109375" style="378" customWidth="1"/>
    <col min="14602" max="14602" width="0.5703125" style="378" customWidth="1"/>
    <col min="14603" max="14603" width="11.42578125" style="378" customWidth="1"/>
    <col min="14604" max="14604" width="9.7109375" style="378" customWidth="1"/>
    <col min="14605" max="14605" width="0.5703125" style="378" customWidth="1"/>
    <col min="14606" max="14606" width="10.5703125" style="378" customWidth="1"/>
    <col min="14607" max="14607" width="9.85546875" style="378" customWidth="1"/>
    <col min="14608" max="14608" width="11.42578125" style="378" customWidth="1"/>
    <col min="14609" max="14609" width="0.5703125" style="378" customWidth="1"/>
    <col min="14610" max="14610" width="9.7109375" style="378" customWidth="1"/>
    <col min="14611" max="14611" width="0.5703125" style="378" customWidth="1"/>
    <col min="14612" max="14612" width="11.42578125" style="378" customWidth="1"/>
    <col min="14613" max="14613" width="9.7109375" style="378" customWidth="1"/>
    <col min="14614" max="14614" width="0.5703125" style="378" customWidth="1"/>
    <col min="14615" max="14616" width="9.85546875" style="378" customWidth="1"/>
    <col min="14617" max="14617" width="11.42578125" style="378" customWidth="1"/>
    <col min="14618" max="14618" width="0.5703125" style="378" customWidth="1"/>
    <col min="14619" max="14619" width="9.7109375" style="378" customWidth="1"/>
    <col min="14620" max="14620" width="0.5703125" style="378" customWidth="1"/>
    <col min="14621" max="14621" width="11.42578125" style="378" customWidth="1"/>
    <col min="14622" max="14622" width="9.7109375" style="378" customWidth="1"/>
    <col min="14623" max="14623" width="0.5703125" style="378" customWidth="1"/>
    <col min="14624" max="14624" width="9.42578125" style="378" customWidth="1"/>
    <col min="14625" max="14625" width="9.28515625" style="378" customWidth="1"/>
    <col min="14626" max="14626" width="9.28515625" style="378" bestFit="1" customWidth="1"/>
    <col min="14627" max="14627" width="0.5703125" style="378" customWidth="1"/>
    <col min="14628" max="14628" width="9.28515625" style="378" bestFit="1" customWidth="1"/>
    <col min="14629" max="14629" width="0.5703125" style="378" customWidth="1"/>
    <col min="14630" max="14848" width="9.140625" style="378"/>
    <col min="14849" max="14849" width="5.85546875" style="378" customWidth="1"/>
    <col min="14850" max="14850" width="0.5703125" style="378" customWidth="1"/>
    <col min="14851" max="14851" width="8.5703125" style="378" customWidth="1"/>
    <col min="14852" max="14852" width="0.5703125" style="378" customWidth="1"/>
    <col min="14853" max="14853" width="11" style="378" customWidth="1"/>
    <col min="14854" max="14854" width="9.85546875" style="378" customWidth="1"/>
    <col min="14855" max="14855" width="11.42578125" style="378" customWidth="1"/>
    <col min="14856" max="14856" width="0.5703125" style="378" customWidth="1"/>
    <col min="14857" max="14857" width="9.7109375" style="378" customWidth="1"/>
    <col min="14858" max="14858" width="0.5703125" style="378" customWidth="1"/>
    <col min="14859" max="14859" width="11.42578125" style="378" customWidth="1"/>
    <col min="14860" max="14860" width="9.7109375" style="378" customWidth="1"/>
    <col min="14861" max="14861" width="0.5703125" style="378" customWidth="1"/>
    <col min="14862" max="14862" width="10.5703125" style="378" customWidth="1"/>
    <col min="14863" max="14863" width="9.85546875" style="378" customWidth="1"/>
    <col min="14864" max="14864" width="11.42578125" style="378" customWidth="1"/>
    <col min="14865" max="14865" width="0.5703125" style="378" customWidth="1"/>
    <col min="14866" max="14866" width="9.7109375" style="378" customWidth="1"/>
    <col min="14867" max="14867" width="0.5703125" style="378" customWidth="1"/>
    <col min="14868" max="14868" width="11.42578125" style="378" customWidth="1"/>
    <col min="14869" max="14869" width="9.7109375" style="378" customWidth="1"/>
    <col min="14870" max="14870" width="0.5703125" style="378" customWidth="1"/>
    <col min="14871" max="14872" width="9.85546875" style="378" customWidth="1"/>
    <col min="14873" max="14873" width="11.42578125" style="378" customWidth="1"/>
    <col min="14874" max="14874" width="0.5703125" style="378" customWidth="1"/>
    <col min="14875" max="14875" width="9.7109375" style="378" customWidth="1"/>
    <col min="14876" max="14876" width="0.5703125" style="378" customWidth="1"/>
    <col min="14877" max="14877" width="11.42578125" style="378" customWidth="1"/>
    <col min="14878" max="14878" width="9.7109375" style="378" customWidth="1"/>
    <col min="14879" max="14879" width="0.5703125" style="378" customWidth="1"/>
    <col min="14880" max="14880" width="9.42578125" style="378" customWidth="1"/>
    <col min="14881" max="14881" width="9.28515625" style="378" customWidth="1"/>
    <col min="14882" max="14882" width="9.28515625" style="378" bestFit="1" customWidth="1"/>
    <col min="14883" max="14883" width="0.5703125" style="378" customWidth="1"/>
    <col min="14884" max="14884" width="9.28515625" style="378" bestFit="1" customWidth="1"/>
    <col min="14885" max="14885" width="0.5703125" style="378" customWidth="1"/>
    <col min="14886" max="15104" width="9.140625" style="378"/>
    <col min="15105" max="15105" width="5.85546875" style="378" customWidth="1"/>
    <col min="15106" max="15106" width="0.5703125" style="378" customWidth="1"/>
    <col min="15107" max="15107" width="8.5703125" style="378" customWidth="1"/>
    <col min="15108" max="15108" width="0.5703125" style="378" customWidth="1"/>
    <col min="15109" max="15109" width="11" style="378" customWidth="1"/>
    <col min="15110" max="15110" width="9.85546875" style="378" customWidth="1"/>
    <col min="15111" max="15111" width="11.42578125" style="378" customWidth="1"/>
    <col min="15112" max="15112" width="0.5703125" style="378" customWidth="1"/>
    <col min="15113" max="15113" width="9.7109375" style="378" customWidth="1"/>
    <col min="15114" max="15114" width="0.5703125" style="378" customWidth="1"/>
    <col min="15115" max="15115" width="11.42578125" style="378" customWidth="1"/>
    <col min="15116" max="15116" width="9.7109375" style="378" customWidth="1"/>
    <col min="15117" max="15117" width="0.5703125" style="378" customWidth="1"/>
    <col min="15118" max="15118" width="10.5703125" style="378" customWidth="1"/>
    <col min="15119" max="15119" width="9.85546875" style="378" customWidth="1"/>
    <col min="15120" max="15120" width="11.42578125" style="378" customWidth="1"/>
    <col min="15121" max="15121" width="0.5703125" style="378" customWidth="1"/>
    <col min="15122" max="15122" width="9.7109375" style="378" customWidth="1"/>
    <col min="15123" max="15123" width="0.5703125" style="378" customWidth="1"/>
    <col min="15124" max="15124" width="11.42578125" style="378" customWidth="1"/>
    <col min="15125" max="15125" width="9.7109375" style="378" customWidth="1"/>
    <col min="15126" max="15126" width="0.5703125" style="378" customWidth="1"/>
    <col min="15127" max="15128" width="9.85546875" style="378" customWidth="1"/>
    <col min="15129" max="15129" width="11.42578125" style="378" customWidth="1"/>
    <col min="15130" max="15130" width="0.5703125" style="378" customWidth="1"/>
    <col min="15131" max="15131" width="9.7109375" style="378" customWidth="1"/>
    <col min="15132" max="15132" width="0.5703125" style="378" customWidth="1"/>
    <col min="15133" max="15133" width="11.42578125" style="378" customWidth="1"/>
    <col min="15134" max="15134" width="9.7109375" style="378" customWidth="1"/>
    <col min="15135" max="15135" width="0.5703125" style="378" customWidth="1"/>
    <col min="15136" max="15136" width="9.42578125" style="378" customWidth="1"/>
    <col min="15137" max="15137" width="9.28515625" style="378" customWidth="1"/>
    <col min="15138" max="15138" width="9.28515625" style="378" bestFit="1" customWidth="1"/>
    <col min="15139" max="15139" width="0.5703125" style="378" customWidth="1"/>
    <col min="15140" max="15140" width="9.28515625" style="378" bestFit="1" customWidth="1"/>
    <col min="15141" max="15141" width="0.5703125" style="378" customWidth="1"/>
    <col min="15142" max="15360" width="9.140625" style="378"/>
    <col min="15361" max="15361" width="5.85546875" style="378" customWidth="1"/>
    <col min="15362" max="15362" width="0.5703125" style="378" customWidth="1"/>
    <col min="15363" max="15363" width="8.5703125" style="378" customWidth="1"/>
    <col min="15364" max="15364" width="0.5703125" style="378" customWidth="1"/>
    <col min="15365" max="15365" width="11" style="378" customWidth="1"/>
    <col min="15366" max="15366" width="9.85546875" style="378" customWidth="1"/>
    <col min="15367" max="15367" width="11.42578125" style="378" customWidth="1"/>
    <col min="15368" max="15368" width="0.5703125" style="378" customWidth="1"/>
    <col min="15369" max="15369" width="9.7109375" style="378" customWidth="1"/>
    <col min="15370" max="15370" width="0.5703125" style="378" customWidth="1"/>
    <col min="15371" max="15371" width="11.42578125" style="378" customWidth="1"/>
    <col min="15372" max="15372" width="9.7109375" style="378" customWidth="1"/>
    <col min="15373" max="15373" width="0.5703125" style="378" customWidth="1"/>
    <col min="15374" max="15374" width="10.5703125" style="378" customWidth="1"/>
    <col min="15375" max="15375" width="9.85546875" style="378" customWidth="1"/>
    <col min="15376" max="15376" width="11.42578125" style="378" customWidth="1"/>
    <col min="15377" max="15377" width="0.5703125" style="378" customWidth="1"/>
    <col min="15378" max="15378" width="9.7109375" style="378" customWidth="1"/>
    <col min="15379" max="15379" width="0.5703125" style="378" customWidth="1"/>
    <col min="15380" max="15380" width="11.42578125" style="378" customWidth="1"/>
    <col min="15381" max="15381" width="9.7109375" style="378" customWidth="1"/>
    <col min="15382" max="15382" width="0.5703125" style="378" customWidth="1"/>
    <col min="15383" max="15384" width="9.85546875" style="378" customWidth="1"/>
    <col min="15385" max="15385" width="11.42578125" style="378" customWidth="1"/>
    <col min="15386" max="15386" width="0.5703125" style="378" customWidth="1"/>
    <col min="15387" max="15387" width="9.7109375" style="378" customWidth="1"/>
    <col min="15388" max="15388" width="0.5703125" style="378" customWidth="1"/>
    <col min="15389" max="15389" width="11.42578125" style="378" customWidth="1"/>
    <col min="15390" max="15390" width="9.7109375" style="378" customWidth="1"/>
    <col min="15391" max="15391" width="0.5703125" style="378" customWidth="1"/>
    <col min="15392" max="15392" width="9.42578125" style="378" customWidth="1"/>
    <col min="15393" max="15393" width="9.28515625" style="378" customWidth="1"/>
    <col min="15394" max="15394" width="9.28515625" style="378" bestFit="1" customWidth="1"/>
    <col min="15395" max="15395" width="0.5703125" style="378" customWidth="1"/>
    <col min="15396" max="15396" width="9.28515625" style="378" bestFit="1" customWidth="1"/>
    <col min="15397" max="15397" width="0.5703125" style="378" customWidth="1"/>
    <col min="15398" max="15616" width="9.140625" style="378"/>
    <col min="15617" max="15617" width="5.85546875" style="378" customWidth="1"/>
    <col min="15618" max="15618" width="0.5703125" style="378" customWidth="1"/>
    <col min="15619" max="15619" width="8.5703125" style="378" customWidth="1"/>
    <col min="15620" max="15620" width="0.5703125" style="378" customWidth="1"/>
    <col min="15621" max="15621" width="11" style="378" customWidth="1"/>
    <col min="15622" max="15622" width="9.85546875" style="378" customWidth="1"/>
    <col min="15623" max="15623" width="11.42578125" style="378" customWidth="1"/>
    <col min="15624" max="15624" width="0.5703125" style="378" customWidth="1"/>
    <col min="15625" max="15625" width="9.7109375" style="378" customWidth="1"/>
    <col min="15626" max="15626" width="0.5703125" style="378" customWidth="1"/>
    <col min="15627" max="15627" width="11.42578125" style="378" customWidth="1"/>
    <col min="15628" max="15628" width="9.7109375" style="378" customWidth="1"/>
    <col min="15629" max="15629" width="0.5703125" style="378" customWidth="1"/>
    <col min="15630" max="15630" width="10.5703125" style="378" customWidth="1"/>
    <col min="15631" max="15631" width="9.85546875" style="378" customWidth="1"/>
    <col min="15632" max="15632" width="11.42578125" style="378" customWidth="1"/>
    <col min="15633" max="15633" width="0.5703125" style="378" customWidth="1"/>
    <col min="15634" max="15634" width="9.7109375" style="378" customWidth="1"/>
    <col min="15635" max="15635" width="0.5703125" style="378" customWidth="1"/>
    <col min="15636" max="15636" width="11.42578125" style="378" customWidth="1"/>
    <col min="15637" max="15637" width="9.7109375" style="378" customWidth="1"/>
    <col min="15638" max="15638" width="0.5703125" style="378" customWidth="1"/>
    <col min="15639" max="15640" width="9.85546875" style="378" customWidth="1"/>
    <col min="15641" max="15641" width="11.42578125" style="378" customWidth="1"/>
    <col min="15642" max="15642" width="0.5703125" style="378" customWidth="1"/>
    <col min="15643" max="15643" width="9.7109375" style="378" customWidth="1"/>
    <col min="15644" max="15644" width="0.5703125" style="378" customWidth="1"/>
    <col min="15645" max="15645" width="11.42578125" style="378" customWidth="1"/>
    <col min="15646" max="15646" width="9.7109375" style="378" customWidth="1"/>
    <col min="15647" max="15647" width="0.5703125" style="378" customWidth="1"/>
    <col min="15648" max="15648" width="9.42578125" style="378" customWidth="1"/>
    <col min="15649" max="15649" width="9.28515625" style="378" customWidth="1"/>
    <col min="15650" max="15650" width="9.28515625" style="378" bestFit="1" customWidth="1"/>
    <col min="15651" max="15651" width="0.5703125" style="378" customWidth="1"/>
    <col min="15652" max="15652" width="9.28515625" style="378" bestFit="1" customWidth="1"/>
    <col min="15653" max="15653" width="0.5703125" style="378" customWidth="1"/>
    <col min="15654" max="15872" width="9.140625" style="378"/>
    <col min="15873" max="15873" width="5.85546875" style="378" customWidth="1"/>
    <col min="15874" max="15874" width="0.5703125" style="378" customWidth="1"/>
    <col min="15875" max="15875" width="8.5703125" style="378" customWidth="1"/>
    <col min="15876" max="15876" width="0.5703125" style="378" customWidth="1"/>
    <col min="15877" max="15877" width="11" style="378" customWidth="1"/>
    <col min="15878" max="15878" width="9.85546875" style="378" customWidth="1"/>
    <col min="15879" max="15879" width="11.42578125" style="378" customWidth="1"/>
    <col min="15880" max="15880" width="0.5703125" style="378" customWidth="1"/>
    <col min="15881" max="15881" width="9.7109375" style="378" customWidth="1"/>
    <col min="15882" max="15882" width="0.5703125" style="378" customWidth="1"/>
    <col min="15883" max="15883" width="11.42578125" style="378" customWidth="1"/>
    <col min="15884" max="15884" width="9.7109375" style="378" customWidth="1"/>
    <col min="15885" max="15885" width="0.5703125" style="378" customWidth="1"/>
    <col min="15886" max="15886" width="10.5703125" style="378" customWidth="1"/>
    <col min="15887" max="15887" width="9.85546875" style="378" customWidth="1"/>
    <col min="15888" max="15888" width="11.42578125" style="378" customWidth="1"/>
    <col min="15889" max="15889" width="0.5703125" style="378" customWidth="1"/>
    <col min="15890" max="15890" width="9.7109375" style="378" customWidth="1"/>
    <col min="15891" max="15891" width="0.5703125" style="378" customWidth="1"/>
    <col min="15892" max="15892" width="11.42578125" style="378" customWidth="1"/>
    <col min="15893" max="15893" width="9.7109375" style="378" customWidth="1"/>
    <col min="15894" max="15894" width="0.5703125" style="378" customWidth="1"/>
    <col min="15895" max="15896" width="9.85546875" style="378" customWidth="1"/>
    <col min="15897" max="15897" width="11.42578125" style="378" customWidth="1"/>
    <col min="15898" max="15898" width="0.5703125" style="378" customWidth="1"/>
    <col min="15899" max="15899" width="9.7109375" style="378" customWidth="1"/>
    <col min="15900" max="15900" width="0.5703125" style="378" customWidth="1"/>
    <col min="15901" max="15901" width="11.42578125" style="378" customWidth="1"/>
    <col min="15902" max="15902" width="9.7109375" style="378" customWidth="1"/>
    <col min="15903" max="15903" width="0.5703125" style="378" customWidth="1"/>
    <col min="15904" max="15904" width="9.42578125" style="378" customWidth="1"/>
    <col min="15905" max="15905" width="9.28515625" style="378" customWidth="1"/>
    <col min="15906" max="15906" width="9.28515625" style="378" bestFit="1" customWidth="1"/>
    <col min="15907" max="15907" width="0.5703125" style="378" customWidth="1"/>
    <col min="15908" max="15908" width="9.28515625" style="378" bestFit="1" customWidth="1"/>
    <col min="15909" max="15909" width="0.5703125" style="378" customWidth="1"/>
    <col min="15910" max="16128" width="9.140625" style="378"/>
    <col min="16129" max="16129" width="5.85546875" style="378" customWidth="1"/>
    <col min="16130" max="16130" width="0.5703125" style="378" customWidth="1"/>
    <col min="16131" max="16131" width="8.5703125" style="378" customWidth="1"/>
    <col min="16132" max="16132" width="0.5703125" style="378" customWidth="1"/>
    <col min="16133" max="16133" width="11" style="378" customWidth="1"/>
    <col min="16134" max="16134" width="9.85546875" style="378" customWidth="1"/>
    <col min="16135" max="16135" width="11.42578125" style="378" customWidth="1"/>
    <col min="16136" max="16136" width="0.5703125" style="378" customWidth="1"/>
    <col min="16137" max="16137" width="9.7109375" style="378" customWidth="1"/>
    <col min="16138" max="16138" width="0.5703125" style="378" customWidth="1"/>
    <col min="16139" max="16139" width="11.42578125" style="378" customWidth="1"/>
    <col min="16140" max="16140" width="9.7109375" style="378" customWidth="1"/>
    <col min="16141" max="16141" width="0.5703125" style="378" customWidth="1"/>
    <col min="16142" max="16142" width="10.5703125" style="378" customWidth="1"/>
    <col min="16143" max="16143" width="9.85546875" style="378" customWidth="1"/>
    <col min="16144" max="16144" width="11.42578125" style="378" customWidth="1"/>
    <col min="16145" max="16145" width="0.5703125" style="378" customWidth="1"/>
    <col min="16146" max="16146" width="9.7109375" style="378" customWidth="1"/>
    <col min="16147" max="16147" width="0.5703125" style="378" customWidth="1"/>
    <col min="16148" max="16148" width="11.42578125" style="378" customWidth="1"/>
    <col min="16149" max="16149" width="9.7109375" style="378" customWidth="1"/>
    <col min="16150" max="16150" width="0.5703125" style="378" customWidth="1"/>
    <col min="16151" max="16152" width="9.85546875" style="378" customWidth="1"/>
    <col min="16153" max="16153" width="11.42578125" style="378" customWidth="1"/>
    <col min="16154" max="16154" width="0.5703125" style="378" customWidth="1"/>
    <col min="16155" max="16155" width="9.7109375" style="378" customWidth="1"/>
    <col min="16156" max="16156" width="0.5703125" style="378" customWidth="1"/>
    <col min="16157" max="16157" width="11.42578125" style="378" customWidth="1"/>
    <col min="16158" max="16158" width="9.7109375" style="378" customWidth="1"/>
    <col min="16159" max="16159" width="0.5703125" style="378" customWidth="1"/>
    <col min="16160" max="16160" width="9.42578125" style="378" customWidth="1"/>
    <col min="16161" max="16161" width="9.28515625" style="378" customWidth="1"/>
    <col min="16162" max="16162" width="9.28515625" style="378" bestFit="1" customWidth="1"/>
    <col min="16163" max="16163" width="0.5703125" style="378" customWidth="1"/>
    <col min="16164" max="16164" width="9.28515625" style="378" bestFit="1" customWidth="1"/>
    <col min="16165" max="16165" width="0.5703125" style="378" customWidth="1"/>
    <col min="16166" max="16384" width="9.140625" style="378"/>
  </cols>
  <sheetData>
    <row r="1" spans="1:40" ht="18" customHeight="1" x14ac:dyDescent="0.2">
      <c r="AL1" s="378"/>
      <c r="AM1" s="488" t="s">
        <v>244</v>
      </c>
    </row>
    <row r="2" spans="1:40" x14ac:dyDescent="0.2">
      <c r="AM2" s="481" t="s">
        <v>234</v>
      </c>
    </row>
    <row r="3" spans="1:40" s="385" customFormat="1" ht="27.75" customHeight="1" x14ac:dyDescent="0.2">
      <c r="A3" s="380"/>
      <c r="B3" s="381"/>
      <c r="C3" s="382"/>
      <c r="D3" s="381"/>
      <c r="E3" s="590" t="s">
        <v>226</v>
      </c>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row>
    <row r="4" spans="1:40" s="385" customFormat="1" ht="2.4500000000000002" customHeight="1" x14ac:dyDescent="0.2">
      <c r="A4" s="386"/>
      <c r="B4" s="387"/>
      <c r="C4" s="388"/>
      <c r="D4" s="389"/>
      <c r="E4" s="389"/>
      <c r="F4" s="389"/>
      <c r="G4" s="403"/>
      <c r="H4" s="389"/>
      <c r="I4" s="403"/>
      <c r="J4" s="387"/>
      <c r="K4" s="389"/>
      <c r="L4" s="389"/>
      <c r="M4" s="389"/>
      <c r="N4" s="389"/>
      <c r="O4" s="389"/>
      <c r="P4" s="389"/>
      <c r="Q4" s="389"/>
      <c r="R4" s="389"/>
      <c r="S4" s="389"/>
      <c r="T4" s="389"/>
      <c r="U4" s="389"/>
      <c r="V4" s="389"/>
      <c r="W4" s="389"/>
      <c r="X4" s="389"/>
      <c r="Y4" s="389"/>
      <c r="Z4" s="389"/>
      <c r="AA4" s="389"/>
      <c r="AB4" s="389"/>
      <c r="AC4" s="389"/>
      <c r="AD4" s="389"/>
      <c r="AE4" s="389"/>
      <c r="AF4" s="389"/>
      <c r="AG4" s="381"/>
      <c r="AH4" s="381"/>
      <c r="AI4" s="381"/>
      <c r="AJ4" s="381"/>
      <c r="AK4" s="381"/>
      <c r="AL4" s="381"/>
      <c r="AM4" s="381"/>
    </row>
    <row r="5" spans="1:40" s="385" customFormat="1" x14ac:dyDescent="0.2">
      <c r="A5" s="391"/>
      <c r="B5" s="392"/>
      <c r="C5" s="393"/>
      <c r="D5" s="387"/>
      <c r="E5" s="440"/>
      <c r="F5" s="440"/>
      <c r="G5" s="591" t="s">
        <v>218</v>
      </c>
      <c r="H5" s="591"/>
      <c r="I5" s="591"/>
      <c r="J5" s="591"/>
      <c r="K5" s="591"/>
      <c r="L5" s="591"/>
      <c r="M5" s="441"/>
      <c r="N5" s="440"/>
      <c r="O5" s="440"/>
      <c r="P5" s="591" t="s">
        <v>219</v>
      </c>
      <c r="Q5" s="591"/>
      <c r="R5" s="591"/>
      <c r="S5" s="591"/>
      <c r="T5" s="591"/>
      <c r="U5" s="591"/>
      <c r="V5" s="441"/>
      <c r="W5" s="440"/>
      <c r="X5" s="440"/>
      <c r="Y5" s="591" t="s">
        <v>220</v>
      </c>
      <c r="Z5" s="591"/>
      <c r="AA5" s="591"/>
      <c r="AB5" s="591"/>
      <c r="AC5" s="591"/>
      <c r="AD5" s="591"/>
      <c r="AE5" s="387"/>
      <c r="AF5" s="440"/>
      <c r="AG5" s="440"/>
      <c r="AH5" s="591" t="s">
        <v>221</v>
      </c>
      <c r="AI5" s="591"/>
      <c r="AJ5" s="591"/>
      <c r="AK5" s="591"/>
      <c r="AL5" s="591"/>
      <c r="AM5" s="591"/>
    </row>
    <row r="6" spans="1:40" s="385" customFormat="1" ht="6" customHeight="1" x14ac:dyDescent="0.2">
      <c r="A6" s="381"/>
      <c r="B6" s="392"/>
      <c r="C6" s="393"/>
      <c r="D6" s="387"/>
      <c r="E6" s="394"/>
      <c r="F6" s="394"/>
      <c r="G6" s="394"/>
      <c r="H6" s="394"/>
      <c r="I6" s="394"/>
      <c r="J6" s="392"/>
      <c r="K6" s="394"/>
      <c r="L6" s="386"/>
      <c r="M6" s="387"/>
      <c r="N6" s="394"/>
      <c r="O6" s="394"/>
      <c r="P6" s="395"/>
      <c r="Q6" s="394"/>
      <c r="R6" s="395"/>
      <c r="S6" s="396"/>
      <c r="T6" s="394"/>
      <c r="U6" s="386"/>
      <c r="V6" s="396"/>
      <c r="W6" s="394"/>
      <c r="X6" s="394"/>
      <c r="Y6" s="395"/>
      <c r="Z6" s="394"/>
      <c r="AA6" s="395"/>
      <c r="AB6" s="396"/>
      <c r="AC6" s="394"/>
      <c r="AD6" s="386"/>
      <c r="AE6" s="387"/>
      <c r="AF6" s="394"/>
      <c r="AG6" s="394"/>
      <c r="AH6" s="395"/>
      <c r="AI6" s="394"/>
      <c r="AJ6" s="395"/>
      <c r="AK6" s="396"/>
      <c r="AL6" s="394"/>
      <c r="AM6" s="386"/>
    </row>
    <row r="7" spans="1:40" s="402" customFormat="1" ht="48.75" customHeight="1" x14ac:dyDescent="0.25">
      <c r="A7" s="592" t="s">
        <v>205</v>
      </c>
      <c r="B7" s="397"/>
      <c r="C7" s="592" t="s">
        <v>206</v>
      </c>
      <c r="D7" s="398"/>
      <c r="E7" s="589" t="s">
        <v>218</v>
      </c>
      <c r="F7" s="589"/>
      <c r="G7" s="587" t="s">
        <v>208</v>
      </c>
      <c r="H7" s="587"/>
      <c r="I7" s="587"/>
      <c r="J7" s="397"/>
      <c r="K7" s="588" t="s">
        <v>209</v>
      </c>
      <c r="L7" s="588"/>
      <c r="M7" s="399"/>
      <c r="N7" s="589" t="s">
        <v>219</v>
      </c>
      <c r="O7" s="589"/>
      <c r="P7" s="587" t="s">
        <v>208</v>
      </c>
      <c r="Q7" s="587"/>
      <c r="R7" s="587"/>
      <c r="S7" s="400"/>
      <c r="T7" s="588" t="s">
        <v>209</v>
      </c>
      <c r="U7" s="588"/>
      <c r="V7" s="400"/>
      <c r="W7" s="589" t="s">
        <v>220</v>
      </c>
      <c r="X7" s="589"/>
      <c r="Y7" s="587" t="s">
        <v>208</v>
      </c>
      <c r="Z7" s="587"/>
      <c r="AA7" s="587"/>
      <c r="AB7" s="400"/>
      <c r="AC7" s="588" t="s">
        <v>209</v>
      </c>
      <c r="AD7" s="588"/>
      <c r="AE7" s="398"/>
      <c r="AF7" s="589" t="s">
        <v>221</v>
      </c>
      <c r="AG7" s="589"/>
      <c r="AH7" s="587" t="s">
        <v>208</v>
      </c>
      <c r="AI7" s="587"/>
      <c r="AJ7" s="587"/>
      <c r="AK7" s="400"/>
      <c r="AL7" s="588" t="s">
        <v>209</v>
      </c>
      <c r="AM7" s="588"/>
    </row>
    <row r="8" spans="1:40" s="401" customFormat="1" ht="2.1" customHeight="1" x14ac:dyDescent="0.25">
      <c r="A8" s="592"/>
      <c r="B8" s="397"/>
      <c r="C8" s="592"/>
      <c r="D8" s="398"/>
      <c r="E8" s="400"/>
      <c r="F8" s="400"/>
      <c r="G8" s="400"/>
      <c r="H8" s="400"/>
      <c r="I8" s="400"/>
      <c r="J8" s="397"/>
      <c r="K8" s="399"/>
      <c r="L8" s="399"/>
      <c r="M8" s="399"/>
      <c r="N8" s="400"/>
      <c r="O8" s="400"/>
      <c r="P8" s="404"/>
      <c r="Q8" s="400"/>
      <c r="R8" s="404"/>
      <c r="S8" s="400"/>
      <c r="T8" s="399"/>
      <c r="U8" s="399"/>
      <c r="V8" s="400"/>
      <c r="W8" s="400"/>
      <c r="X8" s="400"/>
      <c r="Y8" s="404"/>
      <c r="Z8" s="400"/>
      <c r="AA8" s="404"/>
      <c r="AB8" s="400"/>
      <c r="AC8" s="399"/>
      <c r="AD8" s="399"/>
      <c r="AE8" s="398"/>
      <c r="AF8" s="400"/>
      <c r="AG8" s="400"/>
      <c r="AH8" s="404"/>
      <c r="AI8" s="400"/>
      <c r="AJ8" s="404"/>
      <c r="AK8" s="400"/>
      <c r="AL8" s="399"/>
      <c r="AM8" s="399"/>
    </row>
    <row r="9" spans="1:40" s="445" customFormat="1" ht="33.75" customHeight="1" x14ac:dyDescent="0.25">
      <c r="A9" s="592"/>
      <c r="B9" s="442"/>
      <c r="C9" s="592"/>
      <c r="D9" s="442"/>
      <c r="E9" s="443" t="s">
        <v>210</v>
      </c>
      <c r="F9" s="443" t="s">
        <v>211</v>
      </c>
      <c r="G9" s="443" t="s">
        <v>212</v>
      </c>
      <c r="H9" s="444"/>
      <c r="I9" s="443" t="s">
        <v>211</v>
      </c>
      <c r="J9" s="442"/>
      <c r="K9" s="443" t="s">
        <v>213</v>
      </c>
      <c r="L9" s="443" t="s">
        <v>211</v>
      </c>
      <c r="M9" s="444"/>
      <c r="N9" s="443" t="s">
        <v>213</v>
      </c>
      <c r="O9" s="443" t="s">
        <v>211</v>
      </c>
      <c r="P9" s="443" t="s">
        <v>212</v>
      </c>
      <c r="Q9" s="444"/>
      <c r="R9" s="443" t="s">
        <v>211</v>
      </c>
      <c r="S9" s="444"/>
      <c r="T9" s="443" t="s">
        <v>213</v>
      </c>
      <c r="U9" s="443" t="s">
        <v>211</v>
      </c>
      <c r="V9" s="444"/>
      <c r="W9" s="443" t="s">
        <v>213</v>
      </c>
      <c r="X9" s="443" t="s">
        <v>211</v>
      </c>
      <c r="Y9" s="443" t="s">
        <v>212</v>
      </c>
      <c r="Z9" s="444"/>
      <c r="AA9" s="443" t="s">
        <v>211</v>
      </c>
      <c r="AB9" s="444"/>
      <c r="AC9" s="443" t="s">
        <v>213</v>
      </c>
      <c r="AD9" s="443" t="s">
        <v>211</v>
      </c>
      <c r="AE9" s="444"/>
      <c r="AF9" s="443" t="s">
        <v>213</v>
      </c>
      <c r="AG9" s="443" t="s">
        <v>211</v>
      </c>
      <c r="AH9" s="443" t="s">
        <v>212</v>
      </c>
      <c r="AI9" s="444"/>
      <c r="AJ9" s="443" t="s">
        <v>211</v>
      </c>
      <c r="AK9" s="444"/>
      <c r="AL9" s="443" t="s">
        <v>213</v>
      </c>
      <c r="AM9" s="443" t="s">
        <v>211</v>
      </c>
    </row>
    <row r="10" spans="1:40" ht="12" hidden="1" customHeight="1" x14ac:dyDescent="0.2">
      <c r="A10" s="370">
        <v>2003</v>
      </c>
      <c r="E10" s="373">
        <v>6890582</v>
      </c>
      <c r="F10" s="373">
        <v>6890582</v>
      </c>
      <c r="N10" s="373">
        <v>5889747</v>
      </c>
      <c r="O10" s="373">
        <v>5889747</v>
      </c>
      <c r="W10" s="373">
        <v>2313467</v>
      </c>
      <c r="X10" s="373">
        <v>2313467</v>
      </c>
      <c r="AF10" s="376">
        <v>39773</v>
      </c>
      <c r="AG10" s="376">
        <v>39773</v>
      </c>
      <c r="AH10" s="374"/>
      <c r="AI10" s="373"/>
      <c r="AJ10" s="374"/>
      <c r="AK10" s="376"/>
      <c r="AL10" s="375"/>
      <c r="AM10" s="370"/>
    </row>
    <row r="11" spans="1:40" ht="12" hidden="1" customHeight="1" x14ac:dyDescent="0.2">
      <c r="E11" s="376">
        <v>7283120</v>
      </c>
      <c r="F11" s="373">
        <v>14173702</v>
      </c>
      <c r="N11" s="373">
        <v>6611229</v>
      </c>
      <c r="O11" s="373">
        <v>12500976</v>
      </c>
      <c r="W11" s="373">
        <v>2185313</v>
      </c>
      <c r="X11" s="373">
        <v>4498780</v>
      </c>
      <c r="AF11" s="376">
        <v>21928</v>
      </c>
      <c r="AG11" s="376">
        <v>61701</v>
      </c>
      <c r="AH11" s="374"/>
      <c r="AI11" s="373"/>
      <c r="AJ11" s="374"/>
      <c r="AK11" s="376"/>
      <c r="AL11" s="375"/>
      <c r="AM11" s="370"/>
    </row>
    <row r="12" spans="1:40" ht="12" hidden="1" customHeight="1" x14ac:dyDescent="0.2">
      <c r="E12" s="376">
        <v>5880628</v>
      </c>
      <c r="F12" s="373">
        <v>20054330</v>
      </c>
      <c r="N12" s="373">
        <v>6029679</v>
      </c>
      <c r="O12" s="373">
        <v>18530655</v>
      </c>
      <c r="W12" s="373">
        <v>1350629</v>
      </c>
      <c r="X12" s="373">
        <v>5849409</v>
      </c>
      <c r="AF12" s="376">
        <v>24969</v>
      </c>
      <c r="AG12" s="376">
        <v>86670</v>
      </c>
      <c r="AH12" s="374"/>
      <c r="AI12" s="373"/>
      <c r="AJ12" s="374"/>
      <c r="AK12" s="376"/>
      <c r="AL12" s="375"/>
      <c r="AM12" s="370"/>
    </row>
    <row r="13" spans="1:40" ht="12" hidden="1" customHeight="1" x14ac:dyDescent="0.2">
      <c r="E13" s="376">
        <v>7670742</v>
      </c>
      <c r="F13" s="373">
        <v>27725072</v>
      </c>
      <c r="N13" s="373">
        <v>8028169</v>
      </c>
      <c r="O13" s="373">
        <v>26558824</v>
      </c>
      <c r="W13" s="373">
        <v>2502269</v>
      </c>
      <c r="X13" s="373">
        <v>8351678</v>
      </c>
      <c r="AF13" s="376">
        <v>59005</v>
      </c>
      <c r="AG13" s="376">
        <v>145675</v>
      </c>
      <c r="AH13" s="374"/>
      <c r="AI13" s="373"/>
      <c r="AJ13" s="374"/>
      <c r="AK13" s="376"/>
      <c r="AL13" s="375"/>
      <c r="AM13" s="370"/>
    </row>
    <row r="14" spans="1:40" s="418" customFormat="1" ht="3.95" customHeight="1" x14ac:dyDescent="0.2">
      <c r="A14" s="412"/>
      <c r="B14" s="412"/>
      <c r="C14" s="413"/>
      <c r="D14" s="414"/>
      <c r="E14" s="415"/>
      <c r="F14" s="415"/>
      <c r="G14" s="415"/>
      <c r="H14" s="415"/>
      <c r="I14" s="415"/>
      <c r="J14" s="412"/>
      <c r="K14" s="417"/>
      <c r="L14" s="417"/>
      <c r="M14" s="417"/>
      <c r="N14" s="415"/>
      <c r="O14" s="415"/>
      <c r="P14" s="416"/>
      <c r="Q14" s="415"/>
      <c r="R14" s="416"/>
      <c r="S14" s="415"/>
      <c r="T14" s="417"/>
      <c r="U14" s="417"/>
      <c r="V14" s="415"/>
      <c r="W14" s="415"/>
      <c r="X14" s="415"/>
      <c r="Y14" s="416"/>
      <c r="Z14" s="415"/>
      <c r="AA14" s="416"/>
      <c r="AB14" s="415"/>
      <c r="AC14" s="417"/>
      <c r="AD14" s="417"/>
      <c r="AE14" s="414"/>
      <c r="AF14" s="415"/>
      <c r="AG14" s="376">
        <v>0</v>
      </c>
      <c r="AH14" s="416"/>
      <c r="AI14" s="415"/>
      <c r="AJ14" s="416"/>
      <c r="AK14" s="415"/>
      <c r="AL14" s="417"/>
      <c r="AM14" s="417"/>
    </row>
    <row r="15" spans="1:40" x14ac:dyDescent="0.2">
      <c r="A15" s="586">
        <v>2004</v>
      </c>
      <c r="B15" s="420"/>
      <c r="C15" s="421" t="s">
        <v>214</v>
      </c>
      <c r="E15" s="422">
        <v>7660565</v>
      </c>
      <c r="F15" s="422">
        <v>7660565</v>
      </c>
      <c r="G15" s="424">
        <v>0.25448273488568757</v>
      </c>
      <c r="H15" s="424"/>
      <c r="I15" s="424">
        <v>0.25448273488568757</v>
      </c>
      <c r="J15" s="420"/>
      <c r="K15" s="425">
        <v>11.174426195058706</v>
      </c>
      <c r="L15" s="425">
        <v>11.174426195058706</v>
      </c>
      <c r="N15" s="422">
        <v>4703524</v>
      </c>
      <c r="O15" s="422">
        <v>4703524</v>
      </c>
      <c r="P15" s="423">
        <v>0.18999463121981827</v>
      </c>
      <c r="Q15" s="424"/>
      <c r="R15" s="423">
        <v>0.18999463121981827</v>
      </c>
      <c r="T15" s="425">
        <v>-20.140474624801371</v>
      </c>
      <c r="U15" s="425">
        <v>-20.140474624801371</v>
      </c>
      <c r="W15" s="422">
        <v>2512466</v>
      </c>
      <c r="X15" s="422">
        <v>2512466</v>
      </c>
      <c r="Y15" s="423">
        <v>0.23805348539653567</v>
      </c>
      <c r="Z15" s="424"/>
      <c r="AA15" s="423">
        <v>0.23805348539653567</v>
      </c>
      <c r="AC15" s="425">
        <v>8.6017652294154185</v>
      </c>
      <c r="AD15" s="425">
        <v>8.6017652294154185</v>
      </c>
      <c r="AF15" s="422">
        <v>44169</v>
      </c>
      <c r="AG15" s="422">
        <v>44169</v>
      </c>
      <c r="AH15" s="423">
        <v>0.2046329542032477</v>
      </c>
      <c r="AI15" s="424"/>
      <c r="AJ15" s="423">
        <v>0.2046329542032477</v>
      </c>
      <c r="AK15" s="376"/>
      <c r="AL15" s="425">
        <v>11.052724209891132</v>
      </c>
      <c r="AM15" s="425">
        <v>11.052724209891132</v>
      </c>
      <c r="AN15" s="438"/>
    </row>
    <row r="16" spans="1:40" x14ac:dyDescent="0.2">
      <c r="A16" s="586"/>
      <c r="B16" s="420"/>
      <c r="C16" s="421" t="s">
        <v>215</v>
      </c>
      <c r="E16" s="422">
        <v>7802924</v>
      </c>
      <c r="F16" s="422">
        <v>15463489</v>
      </c>
      <c r="G16" s="424">
        <v>0.25921187792612799</v>
      </c>
      <c r="H16" s="424"/>
      <c r="I16" s="424">
        <v>0.5136946128118155</v>
      </c>
      <c r="J16" s="420"/>
      <c r="K16" s="425">
        <v>7.1371060754182274</v>
      </c>
      <c r="L16" s="425">
        <v>9.0998597261322409</v>
      </c>
      <c r="N16" s="422">
        <v>6333640</v>
      </c>
      <c r="O16" s="422">
        <v>11037164</v>
      </c>
      <c r="P16" s="423">
        <v>0.2558417042368849</v>
      </c>
      <c r="Q16" s="424"/>
      <c r="R16" s="423">
        <v>0.4458363354567032</v>
      </c>
      <c r="T16" s="425">
        <v>-4.1987503382502709</v>
      </c>
      <c r="U16" s="425">
        <v>-11.709581715859626</v>
      </c>
      <c r="W16" s="422">
        <v>2640459</v>
      </c>
      <c r="X16" s="422">
        <v>5152925</v>
      </c>
      <c r="Y16" s="423">
        <v>0.25018068622486878</v>
      </c>
      <c r="Z16" s="424"/>
      <c r="AA16" s="423">
        <v>0.48823417162140448</v>
      </c>
      <c r="AC16" s="425">
        <v>20.827497022165701</v>
      </c>
      <c r="AD16" s="425">
        <v>14.540497646028481</v>
      </c>
      <c r="AF16" s="422">
        <v>24885</v>
      </c>
      <c r="AG16" s="422">
        <v>69054</v>
      </c>
      <c r="AH16" s="423">
        <v>0.11529106534781904</v>
      </c>
      <c r="AI16" s="424"/>
      <c r="AJ16" s="423">
        <v>0.31992401955106675</v>
      </c>
      <c r="AK16" s="376"/>
      <c r="AL16" s="425">
        <v>13.485041955490699</v>
      </c>
      <c r="AM16" s="425">
        <v>11.917148830651044</v>
      </c>
      <c r="AN16" s="438"/>
    </row>
    <row r="17" spans="1:40" x14ac:dyDescent="0.2">
      <c r="A17" s="586"/>
      <c r="B17" s="420"/>
      <c r="C17" s="421" t="s">
        <v>216</v>
      </c>
      <c r="E17" s="422">
        <v>6261882</v>
      </c>
      <c r="F17" s="422">
        <v>21725371</v>
      </c>
      <c r="G17" s="424">
        <v>0.2080187110077989</v>
      </c>
      <c r="H17" s="424"/>
      <c r="I17" s="424">
        <v>0.72171332381961439</v>
      </c>
      <c r="J17" s="420"/>
      <c r="K17" s="425">
        <v>6.4832191391803722</v>
      </c>
      <c r="L17" s="425">
        <v>8.3325695747501918</v>
      </c>
      <c r="N17" s="422">
        <v>5074649</v>
      </c>
      <c r="O17" s="422">
        <v>16111813</v>
      </c>
      <c r="P17" s="423">
        <v>0.20498589256162392</v>
      </c>
      <c r="Q17" s="424"/>
      <c r="R17" s="423">
        <v>0.65082222801832712</v>
      </c>
      <c r="T17" s="425">
        <v>-15.838819943814588</v>
      </c>
      <c r="U17" s="425">
        <v>-13.053192129474105</v>
      </c>
      <c r="W17" s="422">
        <v>2857994</v>
      </c>
      <c r="X17" s="422">
        <v>8010919</v>
      </c>
      <c r="Y17" s="423">
        <v>0.27079189646442442</v>
      </c>
      <c r="Z17" s="424"/>
      <c r="AA17" s="423">
        <v>0.75902606808582884</v>
      </c>
      <c r="AC17" s="425">
        <v>111.60466715878306</v>
      </c>
      <c r="AD17" s="425">
        <v>36.952622051219194</v>
      </c>
      <c r="AF17" s="422">
        <v>26122</v>
      </c>
      <c r="AG17" s="422">
        <v>95176</v>
      </c>
      <c r="AH17" s="423">
        <v>0.12102202969723644</v>
      </c>
      <c r="AI17" s="424"/>
      <c r="AJ17" s="423">
        <v>0.44094604924830316</v>
      </c>
      <c r="AK17" s="376"/>
      <c r="AL17" s="425">
        <v>4.6177259802154671</v>
      </c>
      <c r="AM17" s="425">
        <v>9.8142379139263873</v>
      </c>
      <c r="AN17" s="438"/>
    </row>
    <row r="18" spans="1:40" x14ac:dyDescent="0.2">
      <c r="A18" s="586"/>
      <c r="B18" s="420"/>
      <c r="C18" s="421" t="s">
        <v>217</v>
      </c>
      <c r="E18" s="422">
        <v>8377123</v>
      </c>
      <c r="F18" s="422">
        <v>30102494</v>
      </c>
      <c r="G18" s="424">
        <v>0.27828667618038561</v>
      </c>
      <c r="H18" s="424"/>
      <c r="I18" s="424">
        <v>1</v>
      </c>
      <c r="J18" s="420"/>
      <c r="K18" s="425">
        <v>9.2087701554816999</v>
      </c>
      <c r="L18" s="425">
        <v>8.574989453589156</v>
      </c>
      <c r="N18" s="422">
        <v>8644276</v>
      </c>
      <c r="O18" s="422">
        <v>24756089</v>
      </c>
      <c r="P18" s="423">
        <v>0.34917777198167288</v>
      </c>
      <c r="Q18" s="424"/>
      <c r="R18" s="423">
        <v>1</v>
      </c>
      <c r="T18" s="425">
        <v>7.6743152766216056</v>
      </c>
      <c r="U18" s="425">
        <v>-6.7877064135068634</v>
      </c>
      <c r="W18" s="422">
        <v>2543289</v>
      </c>
      <c r="X18" s="422">
        <v>10554208</v>
      </c>
      <c r="Y18" s="423">
        <v>0.2409739319141711</v>
      </c>
      <c r="Z18" s="424"/>
      <c r="AA18" s="423">
        <v>1</v>
      </c>
      <c r="AC18" s="425">
        <v>1.6393121602833269</v>
      </c>
      <c r="AD18" s="425">
        <v>26.372305062527555</v>
      </c>
      <c r="AF18" s="422">
        <v>120669</v>
      </c>
      <c r="AG18" s="422">
        <v>215845</v>
      </c>
      <c r="AH18" s="423">
        <v>0.55905395075169684</v>
      </c>
      <c r="AI18" s="424"/>
      <c r="AJ18" s="423">
        <v>1</v>
      </c>
      <c r="AK18" s="376"/>
      <c r="AL18" s="425">
        <v>104.50639776290144</v>
      </c>
      <c r="AM18" s="425">
        <v>48.168869057834215</v>
      </c>
      <c r="AN18" s="438"/>
    </row>
    <row r="19" spans="1:40" ht="2.1" customHeight="1" x14ac:dyDescent="0.2">
      <c r="A19" s="426"/>
      <c r="B19" s="427"/>
      <c r="C19" s="428"/>
      <c r="D19" s="427"/>
      <c r="E19" s="429"/>
      <c r="F19" s="429"/>
      <c r="G19" s="430"/>
      <c r="H19" s="430"/>
      <c r="I19" s="430"/>
      <c r="J19" s="427"/>
      <c r="K19" s="431"/>
      <c r="L19" s="427"/>
      <c r="M19" s="427"/>
      <c r="N19" s="429"/>
      <c r="O19" s="429"/>
      <c r="P19" s="432"/>
      <c r="Q19" s="430"/>
      <c r="R19" s="432"/>
      <c r="S19" s="429"/>
      <c r="T19" s="431"/>
      <c r="U19" s="427"/>
      <c r="V19" s="429"/>
      <c r="W19" s="429"/>
      <c r="X19" s="429"/>
      <c r="Y19" s="432"/>
      <c r="Z19" s="430"/>
      <c r="AA19" s="432"/>
      <c r="AB19" s="429"/>
      <c r="AC19" s="431"/>
      <c r="AD19" s="431"/>
      <c r="AE19" s="427"/>
      <c r="AF19" s="429"/>
      <c r="AG19" s="429">
        <v>0</v>
      </c>
      <c r="AH19" s="432"/>
      <c r="AI19" s="430"/>
      <c r="AJ19" s="432"/>
      <c r="AK19" s="429"/>
      <c r="AL19" s="431"/>
      <c r="AM19" s="431"/>
      <c r="AN19" s="438"/>
    </row>
    <row r="20" spans="1:40" x14ac:dyDescent="0.2">
      <c r="A20" s="586">
        <v>2005</v>
      </c>
      <c r="B20" s="420"/>
      <c r="C20" s="421" t="s">
        <v>214</v>
      </c>
      <c r="E20" s="422">
        <v>8138399</v>
      </c>
      <c r="F20" s="422">
        <v>8138399</v>
      </c>
      <c r="G20" s="424">
        <v>0.24028082485325519</v>
      </c>
      <c r="H20" s="424"/>
      <c r="I20" s="424">
        <v>0.24028082485325519</v>
      </c>
      <c r="J20" s="420"/>
      <c r="K20" s="425">
        <v>6.2375816927341523</v>
      </c>
      <c r="L20" s="425">
        <v>6.2375816927341523</v>
      </c>
      <c r="N20" s="422">
        <v>6457822</v>
      </c>
      <c r="O20" s="422">
        <v>6457822</v>
      </c>
      <c r="P20" s="423">
        <v>0.24471341177868658</v>
      </c>
      <c r="Q20" s="424"/>
      <c r="R20" s="423">
        <v>0.24471341177868658</v>
      </c>
      <c r="T20" s="425">
        <v>37.297524154229897</v>
      </c>
      <c r="U20" s="425">
        <v>37.297524154229897</v>
      </c>
      <c r="W20" s="422">
        <v>3443095</v>
      </c>
      <c r="X20" s="422">
        <v>3443095</v>
      </c>
      <c r="Y20" s="423">
        <v>0.27127871886230909</v>
      </c>
      <c r="Z20" s="424"/>
      <c r="AA20" s="423">
        <v>0.27127871886230909</v>
      </c>
      <c r="AC20" s="425">
        <v>37.040461443060323</v>
      </c>
      <c r="AD20" s="425">
        <v>37.040461443060323</v>
      </c>
      <c r="AF20" s="422">
        <v>55168</v>
      </c>
      <c r="AG20" s="422">
        <v>55168</v>
      </c>
      <c r="AH20" s="423">
        <v>0.10641975308641975</v>
      </c>
      <c r="AI20" s="424"/>
      <c r="AJ20" s="423">
        <v>0.10641975308641975</v>
      </c>
      <c r="AK20" s="376"/>
      <c r="AL20" s="425">
        <v>24.902080644796122</v>
      </c>
      <c r="AM20" s="425">
        <v>24.902080644796122</v>
      </c>
      <c r="AN20" s="438"/>
    </row>
    <row r="21" spans="1:40" x14ac:dyDescent="0.2">
      <c r="A21" s="586"/>
      <c r="B21" s="420"/>
      <c r="C21" s="421" t="s">
        <v>215</v>
      </c>
      <c r="E21" s="422">
        <v>8936258</v>
      </c>
      <c r="F21" s="422">
        <v>17074657</v>
      </c>
      <c r="G21" s="424">
        <v>0.2638370818807852</v>
      </c>
      <c r="H21" s="424"/>
      <c r="I21" s="424">
        <v>0.50411790673404044</v>
      </c>
      <c r="J21" s="420"/>
      <c r="K21" s="425">
        <v>14.524478259688292</v>
      </c>
      <c r="L21" s="425">
        <v>10.419175129235065</v>
      </c>
      <c r="N21" s="422">
        <v>7090666</v>
      </c>
      <c r="O21" s="422">
        <v>13548488</v>
      </c>
      <c r="P21" s="423">
        <v>0.26869447139347175</v>
      </c>
      <c r="Q21" s="424"/>
      <c r="R21" s="423">
        <v>0.51340788317215835</v>
      </c>
      <c r="T21" s="425">
        <v>11.952463354405998</v>
      </c>
      <c r="U21" s="425">
        <v>22.753344971588714</v>
      </c>
      <c r="W21" s="422">
        <v>3392834</v>
      </c>
      <c r="X21" s="422">
        <v>6835929</v>
      </c>
      <c r="Y21" s="423">
        <v>0.26731869461414326</v>
      </c>
      <c r="Z21" s="424"/>
      <c r="AA21" s="423">
        <v>0.5385974134764524</v>
      </c>
      <c r="AC21" s="425">
        <v>28.494098942645955</v>
      </c>
      <c r="AD21" s="425">
        <v>32.661139061795005</v>
      </c>
      <c r="AF21" s="422">
        <v>305770</v>
      </c>
      <c r="AG21" s="422">
        <v>360938</v>
      </c>
      <c r="AH21" s="423">
        <v>0.5898341049382716</v>
      </c>
      <c r="AI21" s="424"/>
      <c r="AJ21" s="423">
        <v>0.69625385802469131</v>
      </c>
      <c r="AK21" s="376"/>
      <c r="AL21" s="425">
        <v>1128.7321679726742</v>
      </c>
      <c r="AM21" s="425">
        <v>422.68948938511892</v>
      </c>
      <c r="AN21" s="438"/>
    </row>
    <row r="22" spans="1:40" x14ac:dyDescent="0.2">
      <c r="A22" s="586"/>
      <c r="B22" s="420"/>
      <c r="C22" s="421" t="s">
        <v>216</v>
      </c>
      <c r="E22" s="422">
        <v>7190296</v>
      </c>
      <c r="F22" s="422">
        <v>24264953</v>
      </c>
      <c r="G22" s="424">
        <v>0.21228871351958309</v>
      </c>
      <c r="H22" s="424"/>
      <c r="I22" s="424">
        <v>0.71640662025362345</v>
      </c>
      <c r="J22" s="420"/>
      <c r="K22" s="425">
        <v>14.826437163779197</v>
      </c>
      <c r="L22" s="425">
        <v>11.689475866718226</v>
      </c>
      <c r="N22" s="422">
        <v>5870285</v>
      </c>
      <c r="O22" s="422">
        <v>19418773</v>
      </c>
      <c r="P22" s="423">
        <v>0.22244922056743699</v>
      </c>
      <c r="Q22" s="424"/>
      <c r="R22" s="423">
        <v>0.73585710373959534</v>
      </c>
      <c r="T22" s="425">
        <v>15.678641025221646</v>
      </c>
      <c r="U22" s="425">
        <v>20.525064435641106</v>
      </c>
      <c r="W22" s="422">
        <v>2871318</v>
      </c>
      <c r="X22" s="422">
        <v>9707247</v>
      </c>
      <c r="Y22" s="423">
        <v>0.22622886341686407</v>
      </c>
      <c r="Z22" s="424"/>
      <c r="AA22" s="423">
        <v>0.76482627689331639</v>
      </c>
      <c r="AC22" s="425">
        <v>0.46620111868674319</v>
      </c>
      <c r="AD22" s="425">
        <v>21.175198500946021</v>
      </c>
      <c r="AF22" s="422">
        <v>51678</v>
      </c>
      <c r="AG22" s="422">
        <v>412616</v>
      </c>
      <c r="AH22" s="423">
        <v>9.9687499999999998E-2</v>
      </c>
      <c r="AI22" s="424"/>
      <c r="AJ22" s="423">
        <v>0.79594135802469135</v>
      </c>
      <c r="AK22" s="376"/>
      <c r="AL22" s="425">
        <v>97.833244008881408</v>
      </c>
      <c r="AM22" s="425">
        <v>333.52946120870808</v>
      </c>
      <c r="AN22" s="438"/>
    </row>
    <row r="23" spans="1:40" x14ac:dyDescent="0.2">
      <c r="A23" s="586"/>
      <c r="B23" s="420"/>
      <c r="C23" s="421" t="s">
        <v>217</v>
      </c>
      <c r="E23" s="422">
        <v>9605411</v>
      </c>
      <c r="F23" s="422">
        <v>33870364</v>
      </c>
      <c r="G23" s="424">
        <v>0.28359337974637649</v>
      </c>
      <c r="H23" s="424"/>
      <c r="I23" s="424">
        <v>1</v>
      </c>
      <c r="J23" s="420"/>
      <c r="K23" s="425">
        <v>14.662408561984824</v>
      </c>
      <c r="L23" s="425">
        <v>12.516803424991963</v>
      </c>
      <c r="N23" s="422">
        <v>6970553</v>
      </c>
      <c r="O23" s="422">
        <v>26389326</v>
      </c>
      <c r="P23" s="423">
        <v>0.26414289626040466</v>
      </c>
      <c r="Q23" s="424"/>
      <c r="R23" s="423">
        <v>1</v>
      </c>
      <c r="T23" s="425">
        <v>-19.362211479596443</v>
      </c>
      <c r="U23" s="425">
        <v>6.5973143011402167</v>
      </c>
      <c r="W23" s="422">
        <v>2984847</v>
      </c>
      <c r="X23" s="422">
        <v>12692094</v>
      </c>
      <c r="Y23" s="423">
        <v>0.23517372310668358</v>
      </c>
      <c r="Z23" s="424"/>
      <c r="AA23" s="423">
        <v>1</v>
      </c>
      <c r="AC23" s="425">
        <v>17.361691887945096</v>
      </c>
      <c r="AD23" s="425">
        <v>20.256242818030497</v>
      </c>
      <c r="AF23" s="422">
        <v>105784</v>
      </c>
      <c r="AG23" s="422">
        <v>518400</v>
      </c>
      <c r="AH23" s="423">
        <v>0.20405864197530865</v>
      </c>
      <c r="AI23" s="424"/>
      <c r="AJ23" s="423">
        <v>1</v>
      </c>
      <c r="AK23" s="376"/>
      <c r="AL23" s="425">
        <v>-12.335396829343079</v>
      </c>
      <c r="AM23" s="425">
        <v>140.17234589636081</v>
      </c>
      <c r="AN23" s="438"/>
    </row>
    <row r="24" spans="1:40" ht="2.1" customHeight="1" x14ac:dyDescent="0.2">
      <c r="A24" s="426"/>
      <c r="B24" s="427"/>
      <c r="C24" s="428"/>
      <c r="D24" s="427"/>
      <c r="E24" s="429"/>
      <c r="F24" s="429"/>
      <c r="G24" s="430"/>
      <c r="H24" s="430"/>
      <c r="I24" s="430"/>
      <c r="J24" s="427"/>
      <c r="K24" s="431"/>
      <c r="L24" s="427"/>
      <c r="M24" s="427"/>
      <c r="N24" s="429"/>
      <c r="O24" s="429"/>
      <c r="P24" s="432"/>
      <c r="Q24" s="430"/>
      <c r="R24" s="432"/>
      <c r="S24" s="429"/>
      <c r="T24" s="431"/>
      <c r="U24" s="427"/>
      <c r="V24" s="429"/>
      <c r="W24" s="429"/>
      <c r="X24" s="429"/>
      <c r="Y24" s="432"/>
      <c r="Z24" s="430"/>
      <c r="AA24" s="432"/>
      <c r="AB24" s="429"/>
      <c r="AC24" s="431"/>
      <c r="AD24" s="431"/>
      <c r="AE24" s="427"/>
      <c r="AF24" s="429"/>
      <c r="AG24" s="429">
        <v>0</v>
      </c>
      <c r="AH24" s="432"/>
      <c r="AI24" s="430"/>
      <c r="AJ24" s="432"/>
      <c r="AK24" s="429"/>
      <c r="AL24" s="431"/>
      <c r="AM24" s="431"/>
      <c r="AN24" s="438"/>
    </row>
    <row r="25" spans="1:40" x14ac:dyDescent="0.2">
      <c r="A25" s="586">
        <v>2006</v>
      </c>
      <c r="B25" s="420"/>
      <c r="C25" s="421" t="s">
        <v>214</v>
      </c>
      <c r="E25" s="422">
        <v>7900474</v>
      </c>
      <c r="F25" s="422">
        <v>7900474</v>
      </c>
      <c r="G25" s="424">
        <v>0.24121448051273381</v>
      </c>
      <c r="H25" s="424"/>
      <c r="I25" s="424">
        <v>0.24121448051273381</v>
      </c>
      <c r="J25" s="420"/>
      <c r="K25" s="425">
        <v>-2.9234865481527752</v>
      </c>
      <c r="L25" s="425">
        <v>-2.9234865481527752</v>
      </c>
      <c r="N25" s="422">
        <v>6900387</v>
      </c>
      <c r="O25" s="422">
        <v>6900387</v>
      </c>
      <c r="P25" s="423">
        <v>0.25197632387965102</v>
      </c>
      <c r="Q25" s="424"/>
      <c r="R25" s="423">
        <v>0.25197632387965102</v>
      </c>
      <c r="T25" s="425">
        <v>6.8531619484092312</v>
      </c>
      <c r="U25" s="425">
        <v>6.8531619484092312</v>
      </c>
      <c r="W25" s="422">
        <v>3389561</v>
      </c>
      <c r="X25" s="422">
        <v>3389561</v>
      </c>
      <c r="Y25" s="423">
        <v>0.3795450669603091</v>
      </c>
      <c r="Z25" s="424"/>
      <c r="AA25" s="423">
        <v>0.3795450669603091</v>
      </c>
      <c r="AC25" s="425">
        <v>-1.5548220423775703</v>
      </c>
      <c r="AD25" s="425">
        <v>-1.5548220423775703</v>
      </c>
      <c r="AF25" s="422">
        <v>81283</v>
      </c>
      <c r="AG25" s="422">
        <v>81283</v>
      </c>
      <c r="AH25" s="423">
        <v>0.26375598280197937</v>
      </c>
      <c r="AI25" s="424"/>
      <c r="AJ25" s="423">
        <v>0.26375598280197937</v>
      </c>
      <c r="AK25" s="376"/>
      <c r="AL25" s="425">
        <v>47.337224477958237</v>
      </c>
      <c r="AM25" s="425">
        <v>47.337224477958237</v>
      </c>
      <c r="AN25" s="438"/>
    </row>
    <row r="26" spans="1:40" x14ac:dyDescent="0.2">
      <c r="A26" s="586"/>
      <c r="B26" s="420"/>
      <c r="C26" s="421" t="s">
        <v>215</v>
      </c>
      <c r="E26" s="422">
        <v>8521536</v>
      </c>
      <c r="F26" s="422">
        <v>16422010</v>
      </c>
      <c r="G26" s="424">
        <v>0.26017652604268549</v>
      </c>
      <c r="H26" s="424"/>
      <c r="I26" s="424">
        <v>0.50139100655541935</v>
      </c>
      <c r="J26" s="420"/>
      <c r="K26" s="425">
        <v>-4.6408910754367207</v>
      </c>
      <c r="L26" s="425">
        <v>-3.8223139709336476</v>
      </c>
      <c r="N26" s="422">
        <v>7102892</v>
      </c>
      <c r="O26" s="422">
        <v>14003279</v>
      </c>
      <c r="P26" s="423">
        <v>0.25937104905481129</v>
      </c>
      <c r="Q26" s="424"/>
      <c r="R26" s="423">
        <v>0.51134737293446231</v>
      </c>
      <c r="T26" s="425">
        <v>0.17242385976155131</v>
      </c>
      <c r="U26" s="425">
        <v>3.3567657143734415</v>
      </c>
      <c r="W26" s="422">
        <v>2466654</v>
      </c>
      <c r="X26" s="422">
        <v>5856215</v>
      </c>
      <c r="Y26" s="423">
        <v>0.2762028349977812</v>
      </c>
      <c r="Z26" s="424"/>
      <c r="AA26" s="423">
        <v>0.6557479019580903</v>
      </c>
      <c r="AC26" s="425">
        <v>-27.29812304403929</v>
      </c>
      <c r="AD26" s="425">
        <v>-14.331834049183367</v>
      </c>
      <c r="AF26" s="422">
        <v>63245</v>
      </c>
      <c r="AG26" s="422">
        <v>144528</v>
      </c>
      <c r="AH26" s="423">
        <v>0.20522430437251563</v>
      </c>
      <c r="AI26" s="424"/>
      <c r="AJ26" s="423">
        <v>0.46898028717449503</v>
      </c>
      <c r="AK26" s="376"/>
      <c r="AL26" s="425">
        <v>-79.316152663766886</v>
      </c>
      <c r="AM26" s="425">
        <v>-59.957665859510499</v>
      </c>
      <c r="AN26" s="438"/>
    </row>
    <row r="27" spans="1:40" x14ac:dyDescent="0.2">
      <c r="A27" s="586"/>
      <c r="B27" s="420"/>
      <c r="C27" s="421" t="s">
        <v>216</v>
      </c>
      <c r="E27" s="422">
        <v>7443274</v>
      </c>
      <c r="F27" s="422">
        <v>23865284</v>
      </c>
      <c r="G27" s="424">
        <v>0.22725541166567201</v>
      </c>
      <c r="H27" s="424"/>
      <c r="I27" s="424">
        <v>0.72864641822109133</v>
      </c>
      <c r="J27" s="420"/>
      <c r="K27" s="425">
        <v>3.5183252539255685</v>
      </c>
      <c r="L27" s="425">
        <v>-1.6471039527667743</v>
      </c>
      <c r="N27" s="422">
        <v>5019945</v>
      </c>
      <c r="O27" s="422">
        <v>19023224</v>
      </c>
      <c r="P27" s="423">
        <v>0.18330961541403906</v>
      </c>
      <c r="Q27" s="424"/>
      <c r="R27" s="423">
        <v>0.69465698834850143</v>
      </c>
      <c r="T27" s="425">
        <v>-14.485497722853319</v>
      </c>
      <c r="U27" s="425">
        <v>-2.0369412629726913</v>
      </c>
      <c r="W27" s="422">
        <v>1410551</v>
      </c>
      <c r="X27" s="422">
        <v>7266766</v>
      </c>
      <c r="Y27" s="423">
        <v>0.1579460212534694</v>
      </c>
      <c r="Z27" s="424"/>
      <c r="AA27" s="423">
        <v>0.81369392321155976</v>
      </c>
      <c r="AC27" s="425">
        <v>-50.874441632727553</v>
      </c>
      <c r="AD27" s="425">
        <v>-25.140814898394982</v>
      </c>
      <c r="AF27" s="422">
        <v>60162</v>
      </c>
      <c r="AG27" s="422">
        <v>204690</v>
      </c>
      <c r="AH27" s="423">
        <v>0.19522024823558043</v>
      </c>
      <c r="AI27" s="424"/>
      <c r="AJ27" s="423">
        <v>0.6642005354100754</v>
      </c>
      <c r="AK27" s="376"/>
      <c r="AL27" s="425">
        <v>16.417044003250901</v>
      </c>
      <c r="AM27" s="425">
        <v>-50.39213215192818</v>
      </c>
      <c r="AN27" s="438"/>
    </row>
    <row r="28" spans="1:40" x14ac:dyDescent="0.2">
      <c r="A28" s="586"/>
      <c r="B28" s="420"/>
      <c r="C28" s="421" t="s">
        <v>217</v>
      </c>
      <c r="E28" s="422">
        <v>8887617</v>
      </c>
      <c r="F28" s="422">
        <v>32752901</v>
      </c>
      <c r="G28" s="424">
        <v>0.27135358177890867</v>
      </c>
      <c r="H28" s="424"/>
      <c r="I28" s="424">
        <v>1</v>
      </c>
      <c r="J28" s="420"/>
      <c r="K28" s="425">
        <v>-7.472808815781022</v>
      </c>
      <c r="L28" s="425">
        <v>-3.2992352842738861</v>
      </c>
      <c r="N28" s="422">
        <v>8361837</v>
      </c>
      <c r="O28" s="422">
        <v>27385061</v>
      </c>
      <c r="P28" s="423">
        <v>0.30534301165149863</v>
      </c>
      <c r="Q28" s="424"/>
      <c r="R28" s="423">
        <v>1</v>
      </c>
      <c r="T28" s="425">
        <v>19.959449415275948</v>
      </c>
      <c r="U28" s="425">
        <v>3.7732490780552714</v>
      </c>
      <c r="W28" s="422">
        <v>1663823</v>
      </c>
      <c r="X28" s="422">
        <v>8930589</v>
      </c>
      <c r="Y28" s="423">
        <v>0.18630607678844027</v>
      </c>
      <c r="Z28" s="424"/>
      <c r="AA28" s="423">
        <v>1</v>
      </c>
      <c r="AC28" s="425">
        <v>-44.257678869302183</v>
      </c>
      <c r="AD28" s="425">
        <v>-29.636598972557248</v>
      </c>
      <c r="AF28" s="422">
        <v>103485</v>
      </c>
      <c r="AG28" s="422">
        <v>308175</v>
      </c>
      <c r="AH28" s="423">
        <v>0.33579946458992455</v>
      </c>
      <c r="AI28" s="424"/>
      <c r="AJ28" s="423">
        <v>1</v>
      </c>
      <c r="AK28" s="376"/>
      <c r="AL28" s="425">
        <v>-2.1732965287756185</v>
      </c>
      <c r="AM28" s="425">
        <v>-40.552662037037038</v>
      </c>
      <c r="AN28" s="438"/>
    </row>
    <row r="29" spans="1:40" ht="2.1" customHeight="1" x14ac:dyDescent="0.2">
      <c r="A29" s="426"/>
      <c r="B29" s="427"/>
      <c r="C29" s="428"/>
      <c r="D29" s="427"/>
      <c r="E29" s="429"/>
      <c r="F29" s="429"/>
      <c r="G29" s="430"/>
      <c r="H29" s="430"/>
      <c r="I29" s="430"/>
      <c r="J29" s="427"/>
      <c r="K29" s="431"/>
      <c r="L29" s="427"/>
      <c r="M29" s="427"/>
      <c r="N29" s="429"/>
      <c r="O29" s="429"/>
      <c r="P29" s="432"/>
      <c r="Q29" s="430"/>
      <c r="R29" s="432"/>
      <c r="S29" s="429"/>
      <c r="T29" s="431"/>
      <c r="U29" s="427"/>
      <c r="V29" s="429"/>
      <c r="W29" s="429"/>
      <c r="X29" s="429"/>
      <c r="Y29" s="432"/>
      <c r="Z29" s="430"/>
      <c r="AA29" s="432"/>
      <c r="AB29" s="429"/>
      <c r="AC29" s="431"/>
      <c r="AD29" s="431"/>
      <c r="AE29" s="427"/>
      <c r="AF29" s="429"/>
      <c r="AG29" s="429">
        <v>0</v>
      </c>
      <c r="AH29" s="432"/>
      <c r="AI29" s="430"/>
      <c r="AJ29" s="432"/>
      <c r="AK29" s="429"/>
      <c r="AL29" s="431"/>
      <c r="AM29" s="431"/>
      <c r="AN29" s="438"/>
    </row>
    <row r="30" spans="1:40" x14ac:dyDescent="0.2">
      <c r="A30" s="586">
        <v>2007</v>
      </c>
      <c r="B30" s="420"/>
      <c r="C30" s="421" t="s">
        <v>214</v>
      </c>
      <c r="E30" s="422">
        <v>7070201</v>
      </c>
      <c r="F30" s="422">
        <v>7070201</v>
      </c>
      <c r="G30" s="424">
        <v>0.26060654134784894</v>
      </c>
      <c r="H30" s="424"/>
      <c r="I30" s="424">
        <v>0.26060654134784894</v>
      </c>
      <c r="J30" s="420"/>
      <c r="K30" s="425">
        <v>-10.509154260870931</v>
      </c>
      <c r="L30" s="425">
        <v>-10.509154260870931</v>
      </c>
      <c r="N30" s="422">
        <v>8055044</v>
      </c>
      <c r="O30" s="422">
        <v>8055044</v>
      </c>
      <c r="P30" s="423">
        <v>0.27725902570437005</v>
      </c>
      <c r="Q30" s="424"/>
      <c r="R30" s="423">
        <v>0.27725902570437005</v>
      </c>
      <c r="T30" s="425">
        <v>16.733220904856498</v>
      </c>
      <c r="U30" s="425">
        <v>16.733220904856498</v>
      </c>
      <c r="W30" s="422">
        <v>1854556</v>
      </c>
      <c r="X30" s="422">
        <v>1854556</v>
      </c>
      <c r="Y30" s="423">
        <v>0.41492448020783856</v>
      </c>
      <c r="Z30" s="424"/>
      <c r="AA30" s="423">
        <v>0.41492448020783856</v>
      </c>
      <c r="AC30" s="425">
        <v>-45.286247983145898</v>
      </c>
      <c r="AD30" s="425">
        <v>-45.286247983145898</v>
      </c>
      <c r="AF30" s="422">
        <v>230575</v>
      </c>
      <c r="AG30" s="422">
        <v>230575</v>
      </c>
      <c r="AH30" s="423">
        <v>0.30715484627271272</v>
      </c>
      <c r="AI30" s="424"/>
      <c r="AJ30" s="423">
        <v>0.30715484627271272</v>
      </c>
      <c r="AK30" s="376"/>
      <c r="AL30" s="425">
        <v>183.66940196597074</v>
      </c>
      <c r="AM30" s="425">
        <v>183.66940196597074</v>
      </c>
      <c r="AN30" s="438"/>
    </row>
    <row r="31" spans="1:40" x14ac:dyDescent="0.2">
      <c r="A31" s="586"/>
      <c r="B31" s="420"/>
      <c r="C31" s="421" t="s">
        <v>215</v>
      </c>
      <c r="E31" s="422">
        <v>7396880</v>
      </c>
      <c r="F31" s="422">
        <v>14467081</v>
      </c>
      <c r="G31" s="424">
        <v>0.27264787996339523</v>
      </c>
      <c r="H31" s="424"/>
      <c r="I31" s="424">
        <v>0.53325442131124412</v>
      </c>
      <c r="J31" s="420"/>
      <c r="K31" s="425">
        <v>-13.197808470210065</v>
      </c>
      <c r="L31" s="425">
        <v>-11.904322308901286</v>
      </c>
      <c r="N31" s="422">
        <v>8817994</v>
      </c>
      <c r="O31" s="422">
        <v>16873038</v>
      </c>
      <c r="P31" s="423">
        <v>0.30352018252252638</v>
      </c>
      <c r="Q31" s="424"/>
      <c r="R31" s="423">
        <v>0.58077920822689644</v>
      </c>
      <c r="T31" s="425">
        <v>24.146530737057525</v>
      </c>
      <c r="U31" s="425">
        <v>20.493478705951656</v>
      </c>
      <c r="W31" s="422">
        <v>1237025</v>
      </c>
      <c r="X31" s="422">
        <v>3091581</v>
      </c>
      <c r="Y31" s="423">
        <v>0.27676271578162187</v>
      </c>
      <c r="Z31" s="424"/>
      <c r="AA31" s="423">
        <v>0.69168719598946038</v>
      </c>
      <c r="AC31" s="425">
        <v>-49.850080311223223</v>
      </c>
      <c r="AD31" s="425">
        <v>-47.208546817355582</v>
      </c>
      <c r="AF31" s="422">
        <v>52174</v>
      </c>
      <c r="AG31" s="422">
        <v>282749</v>
      </c>
      <c r="AH31" s="423">
        <v>6.9502317898438748E-2</v>
      </c>
      <c r="AI31" s="424"/>
      <c r="AJ31" s="423">
        <v>0.37665716417115147</v>
      </c>
      <c r="AK31" s="376"/>
      <c r="AL31" s="425">
        <v>-17.504941102063405</v>
      </c>
      <c r="AM31" s="425">
        <v>95.636139709952388</v>
      </c>
      <c r="AN31" s="438"/>
    </row>
    <row r="32" spans="1:40" x14ac:dyDescent="0.2">
      <c r="A32" s="586"/>
      <c r="B32" s="420"/>
      <c r="C32" s="421" t="s">
        <v>216</v>
      </c>
      <c r="E32" s="422">
        <v>4915034</v>
      </c>
      <c r="F32" s="422">
        <v>19382115</v>
      </c>
      <c r="G32" s="424">
        <v>0.18116741113118048</v>
      </c>
      <c r="H32" s="424"/>
      <c r="I32" s="424">
        <v>0.71442183244242463</v>
      </c>
      <c r="J32" s="420"/>
      <c r="K32" s="425">
        <v>-33.966773223718491</v>
      </c>
      <c r="L32" s="425">
        <v>-18.785315942605166</v>
      </c>
      <c r="N32" s="422">
        <v>5438658</v>
      </c>
      <c r="O32" s="422">
        <v>22311696</v>
      </c>
      <c r="P32" s="423">
        <v>0.18720158675970955</v>
      </c>
      <c r="Q32" s="424"/>
      <c r="R32" s="423">
        <v>0.76798079498660599</v>
      </c>
      <c r="T32" s="425">
        <v>8.3409877996671273</v>
      </c>
      <c r="U32" s="425">
        <v>17.286617662705332</v>
      </c>
      <c r="W32" s="422">
        <v>614047</v>
      </c>
      <c r="X32" s="422">
        <v>3705628</v>
      </c>
      <c r="Y32" s="423">
        <v>0.13738228033997499</v>
      </c>
      <c r="Z32" s="424"/>
      <c r="AA32" s="423">
        <v>0.8290694763294354</v>
      </c>
      <c r="AC32" s="425">
        <v>-56.467578981546929</v>
      </c>
      <c r="AD32" s="425">
        <v>-49.005816342510549</v>
      </c>
      <c r="AF32" s="422">
        <v>131168</v>
      </c>
      <c r="AG32" s="422">
        <v>413917</v>
      </c>
      <c r="AH32" s="423">
        <v>0.17473224276655833</v>
      </c>
      <c r="AI32" s="424"/>
      <c r="AJ32" s="423">
        <v>0.55138940693770977</v>
      </c>
      <c r="AK32" s="376"/>
      <c r="AL32" s="425">
        <v>118.02466673315382</v>
      </c>
      <c r="AM32" s="425">
        <v>102.2165225462895</v>
      </c>
      <c r="AN32" s="438"/>
    </row>
    <row r="33" spans="1:40" x14ac:dyDescent="0.2">
      <c r="A33" s="586"/>
      <c r="B33" s="420"/>
      <c r="C33" s="421" t="s">
        <v>217</v>
      </c>
      <c r="E33" s="422">
        <v>7747676</v>
      </c>
      <c r="F33" s="422">
        <v>27129791</v>
      </c>
      <c r="G33" s="424">
        <v>0.28557816755757537</v>
      </c>
      <c r="H33" s="424"/>
      <c r="I33" s="424">
        <v>1</v>
      </c>
      <c r="J33" s="420"/>
      <c r="K33" s="425">
        <v>-12.826171514816625</v>
      </c>
      <c r="L33" s="425">
        <v>-17.168280757786921</v>
      </c>
      <c r="N33" s="422">
        <v>6740718</v>
      </c>
      <c r="O33" s="422">
        <v>29052414</v>
      </c>
      <c r="P33" s="423">
        <v>0.23201920501339407</v>
      </c>
      <c r="Q33" s="424"/>
      <c r="R33" s="423">
        <v>1</v>
      </c>
      <c r="T33" s="425">
        <v>-19.387115534541035</v>
      </c>
      <c r="U33" s="425">
        <v>6.0885495197545847</v>
      </c>
      <c r="W33" s="422">
        <v>763995</v>
      </c>
      <c r="X33" s="422">
        <v>4469623</v>
      </c>
      <c r="Y33" s="423">
        <v>0.1709305236705646</v>
      </c>
      <c r="Z33" s="424"/>
      <c r="AA33" s="423">
        <v>1</v>
      </c>
      <c r="AC33" s="425">
        <v>-54.081954630991405</v>
      </c>
      <c r="AD33" s="425">
        <v>-49.951531752273006</v>
      </c>
      <c r="AF33" s="422">
        <v>336763</v>
      </c>
      <c r="AG33" s="422">
        <v>750680</v>
      </c>
      <c r="AH33" s="423">
        <v>0.44861059306229017</v>
      </c>
      <c r="AI33" s="424"/>
      <c r="AJ33" s="423">
        <v>1</v>
      </c>
      <c r="AK33" s="376"/>
      <c r="AL33" s="425">
        <v>225.42204184181281</v>
      </c>
      <c r="AM33" s="425">
        <v>143.58886996024987</v>
      </c>
      <c r="AN33" s="438"/>
    </row>
    <row r="34" spans="1:40" ht="2.1" customHeight="1" x14ac:dyDescent="0.2">
      <c r="A34" s="426"/>
      <c r="B34" s="427"/>
      <c r="C34" s="428"/>
      <c r="D34" s="427"/>
      <c r="E34" s="429"/>
      <c r="F34" s="429"/>
      <c r="G34" s="430"/>
      <c r="H34" s="430"/>
      <c r="I34" s="430"/>
      <c r="J34" s="427"/>
      <c r="K34" s="431"/>
      <c r="L34" s="427"/>
      <c r="M34" s="427"/>
      <c r="N34" s="429"/>
      <c r="O34" s="429"/>
      <c r="P34" s="432"/>
      <c r="Q34" s="430"/>
      <c r="R34" s="432"/>
      <c r="S34" s="429"/>
      <c r="T34" s="431"/>
      <c r="U34" s="427"/>
      <c r="V34" s="429"/>
      <c r="W34" s="429"/>
      <c r="X34" s="429"/>
      <c r="Y34" s="432"/>
      <c r="Z34" s="430"/>
      <c r="AA34" s="432"/>
      <c r="AB34" s="429"/>
      <c r="AC34" s="431"/>
      <c r="AD34" s="431"/>
      <c r="AE34" s="427"/>
      <c r="AF34" s="429"/>
      <c r="AG34" s="429">
        <v>0</v>
      </c>
      <c r="AH34" s="432"/>
      <c r="AI34" s="430"/>
      <c r="AJ34" s="432"/>
      <c r="AK34" s="429"/>
      <c r="AL34" s="431"/>
      <c r="AM34" s="431"/>
      <c r="AN34" s="438"/>
    </row>
    <row r="35" spans="1:40" x14ac:dyDescent="0.2">
      <c r="A35" s="586">
        <v>2008</v>
      </c>
      <c r="B35" s="420"/>
      <c r="C35" s="421" t="s">
        <v>214</v>
      </c>
      <c r="E35" s="422">
        <v>7142255</v>
      </c>
      <c r="F35" s="422">
        <v>7142255</v>
      </c>
      <c r="G35" s="424">
        <v>0.22724881351686993</v>
      </c>
      <c r="H35" s="424"/>
      <c r="I35" s="424">
        <v>0.22724881351686993</v>
      </c>
      <c r="J35" s="420"/>
      <c r="K35" s="425">
        <v>1.0191223700712329</v>
      </c>
      <c r="L35" s="425">
        <v>1.0191223700712329</v>
      </c>
      <c r="N35" s="422">
        <v>6183391</v>
      </c>
      <c r="O35" s="422">
        <v>6183391</v>
      </c>
      <c r="P35" s="423">
        <v>0.33320141913382056</v>
      </c>
      <c r="Q35" s="424"/>
      <c r="R35" s="423">
        <v>0.33320141913382056</v>
      </c>
      <c r="T35" s="425">
        <v>-23.235788656151353</v>
      </c>
      <c r="U35" s="425">
        <v>-23.235788656151353</v>
      </c>
      <c r="W35" s="422">
        <v>834538</v>
      </c>
      <c r="X35" s="422">
        <v>834538</v>
      </c>
      <c r="Y35" s="423">
        <v>0.26108276369096967</v>
      </c>
      <c r="Z35" s="424"/>
      <c r="AA35" s="423">
        <v>0.26108276369096967</v>
      </c>
      <c r="AC35" s="425">
        <v>-55.000657839396602</v>
      </c>
      <c r="AD35" s="425">
        <v>-55.000657839396602</v>
      </c>
      <c r="AF35" s="422">
        <v>329003</v>
      </c>
      <c r="AG35" s="422">
        <v>329003</v>
      </c>
      <c r="AH35" s="423">
        <v>0.23814894089834174</v>
      </c>
      <c r="AI35" s="424"/>
      <c r="AJ35" s="423">
        <v>0.23814894089834174</v>
      </c>
      <c r="AK35" s="376"/>
      <c r="AL35" s="425">
        <v>42.688062452564239</v>
      </c>
      <c r="AM35" s="425">
        <v>42.688062452564239</v>
      </c>
      <c r="AN35" s="438"/>
    </row>
    <row r="36" spans="1:40" x14ac:dyDescent="0.2">
      <c r="A36" s="586"/>
      <c r="B36" s="420"/>
      <c r="C36" s="421" t="s">
        <v>215</v>
      </c>
      <c r="E36" s="422">
        <v>7536761</v>
      </c>
      <c r="F36" s="422">
        <v>14679016</v>
      </c>
      <c r="G36" s="424">
        <v>0.23980101452695515</v>
      </c>
      <c r="H36" s="424"/>
      <c r="I36" s="424">
        <v>0.46704982804382505</v>
      </c>
      <c r="J36" s="420"/>
      <c r="K36" s="425">
        <v>1.8910811044656666</v>
      </c>
      <c r="L36" s="425">
        <v>1.4649465223841629</v>
      </c>
      <c r="N36" s="422">
        <v>5914375</v>
      </c>
      <c r="O36" s="422">
        <v>12097766</v>
      </c>
      <c r="P36" s="423">
        <v>0.31870508322853752</v>
      </c>
      <c r="Q36" s="424"/>
      <c r="R36" s="423">
        <v>0.65190650236235803</v>
      </c>
      <c r="T36" s="425">
        <v>-32.92833948401416</v>
      </c>
      <c r="U36" s="425">
        <v>-28.301198634176018</v>
      </c>
      <c r="W36" s="422">
        <v>712277</v>
      </c>
      <c r="X36" s="422">
        <v>1546815</v>
      </c>
      <c r="Y36" s="423">
        <v>0.22283376871216506</v>
      </c>
      <c r="Z36" s="424"/>
      <c r="AA36" s="423">
        <v>0.4839165324031347</v>
      </c>
      <c r="AC36" s="425">
        <v>-42.420161274024373</v>
      </c>
      <c r="AD36" s="425">
        <v>-49.966861615464708</v>
      </c>
      <c r="AF36" s="422">
        <v>418980</v>
      </c>
      <c r="AG36" s="422">
        <v>747983</v>
      </c>
      <c r="AH36" s="423">
        <v>0.30327882498818315</v>
      </c>
      <c r="AI36" s="424"/>
      <c r="AJ36" s="423">
        <v>0.54142776588652486</v>
      </c>
      <c r="AK36" s="376"/>
      <c r="AL36" s="425">
        <v>703.04366159389735</v>
      </c>
      <c r="AM36" s="425">
        <v>164.53957396843137</v>
      </c>
      <c r="AN36" s="438"/>
    </row>
    <row r="37" spans="1:40" x14ac:dyDescent="0.2">
      <c r="A37" s="586"/>
      <c r="B37" s="420"/>
      <c r="C37" s="421" t="s">
        <v>216</v>
      </c>
      <c r="E37" s="422">
        <v>5584678</v>
      </c>
      <c r="F37" s="422">
        <v>20263694</v>
      </c>
      <c r="G37" s="424">
        <v>0.17769058222840911</v>
      </c>
      <c r="H37" s="424"/>
      <c r="I37" s="424">
        <v>0.64474041027223417</v>
      </c>
      <c r="J37" s="420"/>
      <c r="K37" s="425">
        <v>13.624402191317497</v>
      </c>
      <c r="L37" s="425">
        <v>4.548414865973089</v>
      </c>
      <c r="N37" s="422">
        <v>4313820</v>
      </c>
      <c r="O37" s="422">
        <v>16411586</v>
      </c>
      <c r="P37" s="423">
        <v>0.23245674515615425</v>
      </c>
      <c r="Q37" s="424"/>
      <c r="R37" s="423">
        <v>0.88436324751851236</v>
      </c>
      <c r="T37" s="425">
        <v>-20.68227125147417</v>
      </c>
      <c r="U37" s="425">
        <v>-26.444022901710383</v>
      </c>
      <c r="W37" s="422">
        <v>774361</v>
      </c>
      <c r="X37" s="422">
        <v>2321176</v>
      </c>
      <c r="Y37" s="423">
        <v>0.24225656587777064</v>
      </c>
      <c r="Z37" s="424"/>
      <c r="AA37" s="423">
        <v>0.72617309828090537</v>
      </c>
      <c r="AC37" s="425">
        <v>26.107773509193922</v>
      </c>
      <c r="AD37" s="425">
        <v>-37.36079282647907</v>
      </c>
      <c r="AF37" s="422">
        <v>333450</v>
      </c>
      <c r="AG37" s="422">
        <v>1081433</v>
      </c>
      <c r="AH37" s="423">
        <v>0.24136790346152481</v>
      </c>
      <c r="AI37" s="424"/>
      <c r="AJ37" s="423">
        <v>0.78279566934804967</v>
      </c>
      <c r="AK37" s="376"/>
      <c r="AL37" s="425">
        <v>154.2159673090998</v>
      </c>
      <c r="AM37" s="425">
        <v>161.26808031561885</v>
      </c>
      <c r="AN37" s="438"/>
    </row>
    <row r="38" spans="1:40" ht="12" customHeight="1" x14ac:dyDescent="0.2">
      <c r="A38" s="586"/>
      <c r="B38" s="420"/>
      <c r="C38" s="421" t="s">
        <v>217</v>
      </c>
      <c r="E38" s="422">
        <v>11165535</v>
      </c>
      <c r="F38" s="422">
        <v>31429229</v>
      </c>
      <c r="G38" s="424">
        <v>0.35525958972776583</v>
      </c>
      <c r="H38" s="424"/>
      <c r="I38" s="424">
        <v>1</v>
      </c>
      <c r="J38" s="420"/>
      <c r="K38" s="425">
        <v>44.114635149946899</v>
      </c>
      <c r="L38" s="425">
        <v>15.847663551849699</v>
      </c>
      <c r="N38" s="422">
        <v>2145931</v>
      </c>
      <c r="O38" s="422">
        <v>18557517</v>
      </c>
      <c r="P38" s="423">
        <v>0.11563675248148769</v>
      </c>
      <c r="Q38" s="424"/>
      <c r="R38" s="423">
        <v>1</v>
      </c>
      <c r="T38" s="425">
        <v>-68.164652489541908</v>
      </c>
      <c r="U38" s="425">
        <v>-36.124010211337342</v>
      </c>
      <c r="W38" s="422">
        <v>875274</v>
      </c>
      <c r="X38" s="422">
        <v>3196450</v>
      </c>
      <c r="Y38" s="423">
        <v>0.27382690171909463</v>
      </c>
      <c r="Z38" s="424"/>
      <c r="AA38" s="423">
        <v>1</v>
      </c>
      <c r="AC38" s="425">
        <v>14.565409459485993</v>
      </c>
      <c r="AD38" s="425">
        <v>-28.485019877515395</v>
      </c>
      <c r="AF38" s="422">
        <v>300068</v>
      </c>
      <c r="AG38" s="422">
        <v>1381501</v>
      </c>
      <c r="AH38" s="423">
        <v>0.2172043306519503</v>
      </c>
      <c r="AI38" s="424"/>
      <c r="AJ38" s="423">
        <v>1</v>
      </c>
      <c r="AK38" s="376"/>
      <c r="AL38" s="425">
        <v>-10.896387073401769</v>
      </c>
      <c r="AM38" s="425">
        <v>84.033276495976978</v>
      </c>
      <c r="AN38" s="438"/>
    </row>
    <row r="39" spans="1:40" ht="2.1" customHeight="1" x14ac:dyDescent="0.2">
      <c r="A39" s="426"/>
      <c r="B39" s="427"/>
      <c r="C39" s="428"/>
      <c r="D39" s="427"/>
      <c r="E39" s="429"/>
      <c r="F39" s="429"/>
      <c r="G39" s="430"/>
      <c r="H39" s="430"/>
      <c r="I39" s="430"/>
      <c r="J39" s="427"/>
      <c r="K39" s="431"/>
      <c r="L39" s="427"/>
      <c r="M39" s="427"/>
      <c r="N39" s="429"/>
      <c r="O39" s="429"/>
      <c r="P39" s="432"/>
      <c r="Q39" s="430"/>
      <c r="R39" s="432"/>
      <c r="S39" s="429"/>
      <c r="T39" s="431"/>
      <c r="U39" s="427"/>
      <c r="V39" s="429"/>
      <c r="W39" s="429"/>
      <c r="X39" s="429"/>
      <c r="Y39" s="432"/>
      <c r="Z39" s="430"/>
      <c r="AA39" s="432"/>
      <c r="AB39" s="429"/>
      <c r="AC39" s="431"/>
      <c r="AD39" s="431"/>
      <c r="AE39" s="427"/>
      <c r="AF39" s="429"/>
      <c r="AG39" s="429">
        <v>0</v>
      </c>
      <c r="AH39" s="432"/>
      <c r="AI39" s="430"/>
      <c r="AJ39" s="432"/>
      <c r="AK39" s="429"/>
      <c r="AL39" s="431"/>
      <c r="AM39" s="431"/>
      <c r="AN39" s="438"/>
    </row>
    <row r="40" spans="1:40" ht="12" customHeight="1" x14ac:dyDescent="0.2">
      <c r="A40" s="586">
        <v>2009</v>
      </c>
      <c r="B40" s="420"/>
      <c r="C40" s="421" t="s">
        <v>214</v>
      </c>
      <c r="E40" s="422">
        <v>13052939</v>
      </c>
      <c r="F40" s="422">
        <v>13052939</v>
      </c>
      <c r="G40" s="424">
        <v>0.20160076045527542</v>
      </c>
      <c r="H40" s="424"/>
      <c r="I40" s="424">
        <v>0.20160076045527542</v>
      </c>
      <c r="J40" s="420"/>
      <c r="K40" s="425">
        <v>82.756552377365409</v>
      </c>
      <c r="L40" s="425">
        <v>82.756552377365409</v>
      </c>
      <c r="N40" s="422">
        <v>2103792</v>
      </c>
      <c r="O40" s="422">
        <v>2103792</v>
      </c>
      <c r="P40" s="423">
        <v>0.21616582955776359</v>
      </c>
      <c r="Q40" s="424"/>
      <c r="R40" s="423">
        <v>0.21616582955776359</v>
      </c>
      <c r="T40" s="425">
        <v>-65.976727009500124</v>
      </c>
      <c r="U40" s="425">
        <v>-65.976727009500124</v>
      </c>
      <c r="W40" s="422">
        <v>1160119</v>
      </c>
      <c r="X40" s="422">
        <v>1160119</v>
      </c>
      <c r="Y40" s="423">
        <v>0.22847795916060293</v>
      </c>
      <c r="Z40" s="424"/>
      <c r="AA40" s="423">
        <v>0.22847795916060293</v>
      </c>
      <c r="AC40" s="425">
        <v>39.013322341223528</v>
      </c>
      <c r="AD40" s="425">
        <v>39.013322341223528</v>
      </c>
      <c r="AF40" s="422">
        <v>404461</v>
      </c>
      <c r="AG40" s="422">
        <v>404461</v>
      </c>
      <c r="AH40" s="423">
        <v>0.25860578539980028</v>
      </c>
      <c r="AI40" s="424"/>
      <c r="AJ40" s="423">
        <v>0.25860578539980028</v>
      </c>
      <c r="AK40" s="376"/>
      <c r="AL40" s="425">
        <v>22.93535317307137</v>
      </c>
      <c r="AM40" s="425">
        <v>22.93535317307137</v>
      </c>
      <c r="AN40" s="438"/>
    </row>
    <row r="41" spans="1:40" ht="12" customHeight="1" x14ac:dyDescent="0.2">
      <c r="A41" s="586"/>
      <c r="B41" s="420"/>
      <c r="C41" s="421" t="s">
        <v>215</v>
      </c>
      <c r="E41" s="422">
        <v>16773031</v>
      </c>
      <c r="F41" s="422">
        <v>29825970</v>
      </c>
      <c r="G41" s="424">
        <v>0.25905704491072157</v>
      </c>
      <c r="H41" s="424"/>
      <c r="I41" s="424">
        <v>0.46065780536599699</v>
      </c>
      <c r="J41" s="420"/>
      <c r="K41" s="425">
        <v>122.54959391706861</v>
      </c>
      <c r="L41" s="425">
        <v>103.1878022341552</v>
      </c>
      <c r="N41" s="422">
        <v>1952342</v>
      </c>
      <c r="O41" s="422">
        <v>4056134</v>
      </c>
      <c r="P41" s="423">
        <v>0.20060425555875452</v>
      </c>
      <c r="Q41" s="424"/>
      <c r="R41" s="423">
        <v>0.41677008511651814</v>
      </c>
      <c r="T41" s="425">
        <v>-66.989884814540844</v>
      </c>
      <c r="U41" s="425">
        <v>-66.472041201656566</v>
      </c>
      <c r="W41" s="422">
        <v>1143648</v>
      </c>
      <c r="X41" s="422">
        <v>2303767</v>
      </c>
      <c r="Y41" s="423">
        <v>0.22523410187929449</v>
      </c>
      <c r="Z41" s="424"/>
      <c r="AA41" s="423">
        <v>0.45371206103989742</v>
      </c>
      <c r="AC41" s="425">
        <v>60.562253168360058</v>
      </c>
      <c r="AD41" s="425">
        <v>48.936168837255913</v>
      </c>
      <c r="AF41" s="422">
        <v>376822</v>
      </c>
      <c r="AG41" s="422">
        <v>781283</v>
      </c>
      <c r="AH41" s="423">
        <v>0.24093385831000649</v>
      </c>
      <c r="AI41" s="424"/>
      <c r="AJ41" s="423">
        <v>0.49953964370980675</v>
      </c>
      <c r="AK41" s="376"/>
      <c r="AL41" s="425">
        <v>-10.062055468041434</v>
      </c>
      <c r="AM41" s="425">
        <v>4.4519728389548954</v>
      </c>
      <c r="AN41" s="438"/>
    </row>
    <row r="42" spans="1:40" ht="12" customHeight="1" x14ac:dyDescent="0.2">
      <c r="A42" s="586"/>
      <c r="B42" s="420"/>
      <c r="C42" s="421" t="s">
        <v>216</v>
      </c>
      <c r="E42" s="422">
        <v>15058463</v>
      </c>
      <c r="F42" s="422">
        <v>44884433</v>
      </c>
      <c r="G42" s="424">
        <v>0.23257578941322166</v>
      </c>
      <c r="H42" s="424"/>
      <c r="I42" s="424">
        <v>0.69323359477921864</v>
      </c>
      <c r="J42" s="420"/>
      <c r="K42" s="425">
        <v>169.63887622527207</v>
      </c>
      <c r="L42" s="425">
        <v>121.50173112562794</v>
      </c>
      <c r="N42" s="422">
        <v>2478725</v>
      </c>
      <c r="O42" s="422">
        <v>6534859</v>
      </c>
      <c r="P42" s="423">
        <v>0.2546904094466409</v>
      </c>
      <c r="Q42" s="424"/>
      <c r="R42" s="423">
        <v>0.67146049456315904</v>
      </c>
      <c r="T42" s="425">
        <v>-42.539906625682114</v>
      </c>
      <c r="U42" s="425">
        <v>-60.181429144020569</v>
      </c>
      <c r="W42" s="422">
        <v>1382720</v>
      </c>
      <c r="X42" s="422">
        <v>3686487</v>
      </c>
      <c r="Y42" s="423">
        <v>0.27231779127016187</v>
      </c>
      <c r="Z42" s="424"/>
      <c r="AA42" s="423">
        <v>0.72602985231005923</v>
      </c>
      <c r="AC42" s="425">
        <v>78.562711706813744</v>
      </c>
      <c r="AD42" s="425">
        <v>58.819796516937963</v>
      </c>
      <c r="AF42" s="422">
        <v>338311</v>
      </c>
      <c r="AG42" s="422">
        <v>1119594</v>
      </c>
      <c r="AH42" s="423">
        <v>0.21631055123829449</v>
      </c>
      <c r="AI42" s="424"/>
      <c r="AJ42" s="423">
        <v>0.7158501949481012</v>
      </c>
      <c r="AK42" s="376"/>
      <c r="AL42" s="425">
        <v>1.4577897735792473</v>
      </c>
      <c r="AM42" s="425">
        <v>3.5287438056726588</v>
      </c>
      <c r="AN42" s="438"/>
    </row>
    <row r="43" spans="1:40" ht="12" customHeight="1" x14ac:dyDescent="0.2">
      <c r="A43" s="586"/>
      <c r="B43" s="420"/>
      <c r="C43" s="421" t="s">
        <v>217</v>
      </c>
      <c r="E43" s="422">
        <v>19862044</v>
      </c>
      <c r="F43" s="422">
        <v>64746477</v>
      </c>
      <c r="G43" s="424">
        <v>0.30676640522078136</v>
      </c>
      <c r="H43" s="424"/>
      <c r="I43" s="424">
        <v>1</v>
      </c>
      <c r="J43" s="420"/>
      <c r="K43" s="425">
        <v>77.887078406901239</v>
      </c>
      <c r="L43" s="425">
        <v>106.00720749465411</v>
      </c>
      <c r="N43" s="422">
        <v>3197447</v>
      </c>
      <c r="O43" s="422">
        <v>9732306</v>
      </c>
      <c r="P43" s="423">
        <v>0.32853950543684096</v>
      </c>
      <c r="Q43" s="424"/>
      <c r="R43" s="423">
        <v>1</v>
      </c>
      <c r="T43" s="425">
        <v>49.000457144241821</v>
      </c>
      <c r="U43" s="425">
        <v>-47.55599038384284</v>
      </c>
      <c r="W43" s="422">
        <v>1391110</v>
      </c>
      <c r="X43" s="422">
        <v>5077597</v>
      </c>
      <c r="Y43" s="423">
        <v>0.27397014768994071</v>
      </c>
      <c r="Z43" s="424"/>
      <c r="AA43" s="423">
        <v>1</v>
      </c>
      <c r="AC43" s="425">
        <v>58.934230880844176</v>
      </c>
      <c r="AD43" s="425">
        <v>58.851131724256604</v>
      </c>
      <c r="AF43" s="422">
        <v>444412</v>
      </c>
      <c r="AG43" s="422">
        <v>1564006</v>
      </c>
      <c r="AH43" s="423">
        <v>0.2841498050518988</v>
      </c>
      <c r="AI43" s="424"/>
      <c r="AJ43" s="423">
        <v>1</v>
      </c>
      <c r="AK43" s="376"/>
      <c r="AL43" s="425">
        <v>48.103763147020004</v>
      </c>
      <c r="AM43" s="425">
        <v>13.210631045507748</v>
      </c>
      <c r="AN43" s="438"/>
    </row>
    <row r="44" spans="1:40" ht="2.1" customHeight="1" x14ac:dyDescent="0.2">
      <c r="A44" s="426"/>
      <c r="B44" s="427"/>
      <c r="C44" s="428"/>
      <c r="D44" s="427"/>
      <c r="E44" s="429"/>
      <c r="F44" s="429"/>
      <c r="G44" s="430"/>
      <c r="H44" s="430"/>
      <c r="I44" s="430"/>
      <c r="J44" s="427"/>
      <c r="K44" s="431"/>
      <c r="L44" s="427"/>
      <c r="M44" s="427"/>
      <c r="N44" s="429"/>
      <c r="O44" s="429"/>
      <c r="P44" s="432"/>
      <c r="Q44" s="430"/>
      <c r="R44" s="432"/>
      <c r="S44" s="429"/>
      <c r="T44" s="431"/>
      <c r="U44" s="427"/>
      <c r="V44" s="429"/>
      <c r="W44" s="429"/>
      <c r="X44" s="429"/>
      <c r="Y44" s="432"/>
      <c r="Z44" s="430"/>
      <c r="AA44" s="432"/>
      <c r="AB44" s="429"/>
      <c r="AC44" s="431"/>
      <c r="AD44" s="431"/>
      <c r="AE44" s="427"/>
      <c r="AF44" s="429"/>
      <c r="AG44" s="429">
        <v>0</v>
      </c>
      <c r="AH44" s="432"/>
      <c r="AI44" s="430"/>
      <c r="AJ44" s="432"/>
      <c r="AK44" s="429"/>
      <c r="AL44" s="431"/>
      <c r="AM44" s="431"/>
      <c r="AN44" s="438"/>
    </row>
    <row r="45" spans="1:40" ht="12" customHeight="1" x14ac:dyDescent="0.2">
      <c r="A45" s="586">
        <v>2010</v>
      </c>
      <c r="B45" s="420"/>
      <c r="C45" s="421" t="s">
        <v>214</v>
      </c>
      <c r="E45" s="422">
        <v>21539200</v>
      </c>
      <c r="F45" s="422">
        <v>21539200</v>
      </c>
      <c r="G45" s="424">
        <v>0.31752644961625565</v>
      </c>
      <c r="H45" s="424"/>
      <c r="I45" s="424">
        <v>0.31752644961625565</v>
      </c>
      <c r="J45" s="420"/>
      <c r="K45" s="425">
        <v>65.014178033008506</v>
      </c>
      <c r="L45" s="425">
        <v>65.014178033008506</v>
      </c>
      <c r="N45" s="422">
        <v>4611848</v>
      </c>
      <c r="O45" s="422">
        <v>4611848</v>
      </c>
      <c r="P45" s="423">
        <v>0.29930774042336178</v>
      </c>
      <c r="Q45" s="424"/>
      <c r="R45" s="423">
        <v>0.29930774042336178</v>
      </c>
      <c r="T45" s="425">
        <v>119.21596811852122</v>
      </c>
      <c r="U45" s="425">
        <v>119.21596811852122</v>
      </c>
      <c r="W45" s="422">
        <v>1619167</v>
      </c>
      <c r="X45" s="422">
        <v>1619167</v>
      </c>
      <c r="Y45" s="423">
        <v>0.31423746760427473</v>
      </c>
      <c r="Z45" s="424"/>
      <c r="AA45" s="423">
        <v>0.31423746760427473</v>
      </c>
      <c r="AC45" s="425">
        <v>39.569044210119827</v>
      </c>
      <c r="AD45" s="425">
        <v>39.569044210119827</v>
      </c>
      <c r="AF45" s="422">
        <v>430430</v>
      </c>
      <c r="AG45" s="422">
        <v>430430</v>
      </c>
      <c r="AH45" s="423">
        <v>0.25221064449273978</v>
      </c>
      <c r="AI45" s="424"/>
      <c r="AJ45" s="423">
        <v>0.25221064449273978</v>
      </c>
      <c r="AK45" s="376"/>
      <c r="AL45" s="425">
        <v>6.420643770351159</v>
      </c>
      <c r="AM45" s="425">
        <v>6.420643770351159</v>
      </c>
      <c r="AN45" s="438"/>
    </row>
    <row r="46" spans="1:40" ht="12" customHeight="1" x14ac:dyDescent="0.2">
      <c r="A46" s="586"/>
      <c r="B46" s="420"/>
      <c r="C46" s="421" t="s">
        <v>215</v>
      </c>
      <c r="E46" s="422">
        <v>17270557</v>
      </c>
      <c r="F46" s="422">
        <v>38809757</v>
      </c>
      <c r="G46" s="424">
        <v>0.25459899379295287</v>
      </c>
      <c r="H46" s="424"/>
      <c r="I46" s="424">
        <v>0.57212544340920857</v>
      </c>
      <c r="J46" s="420"/>
      <c r="K46" s="425">
        <v>2.9662259611873369</v>
      </c>
      <c r="L46" s="425">
        <v>30.120686770623053</v>
      </c>
      <c r="N46" s="422">
        <v>4521520</v>
      </c>
      <c r="O46" s="422">
        <v>9133368</v>
      </c>
      <c r="P46" s="423">
        <v>0.29344547662434639</v>
      </c>
      <c r="Q46" s="424"/>
      <c r="R46" s="423">
        <v>0.59275321704770823</v>
      </c>
      <c r="T46" s="425">
        <v>131.59466937657439</v>
      </c>
      <c r="U46" s="425">
        <v>125.17421761707084</v>
      </c>
      <c r="W46" s="422">
        <v>1156310</v>
      </c>
      <c r="X46" s="422">
        <v>2775477</v>
      </c>
      <c r="Y46" s="423">
        <v>0.22440917222590315</v>
      </c>
      <c r="Z46" s="424"/>
      <c r="AA46" s="423">
        <v>0.53864663983017791</v>
      </c>
      <c r="AC46" s="425">
        <v>1.1071588460785136</v>
      </c>
      <c r="AD46" s="425">
        <v>20.475594971192834</v>
      </c>
      <c r="AF46" s="422">
        <v>524653</v>
      </c>
      <c r="AG46" s="422">
        <v>955083</v>
      </c>
      <c r="AH46" s="423">
        <v>0.30742065205735986</v>
      </c>
      <c r="AI46" s="424"/>
      <c r="AJ46" s="423">
        <v>0.55963129655009969</v>
      </c>
      <c r="AK46" s="376"/>
      <c r="AL46" s="425">
        <v>39.230989698053726</v>
      </c>
      <c r="AM46" s="425">
        <v>22.245460351754744</v>
      </c>
      <c r="AN46" s="438"/>
    </row>
    <row r="47" spans="1:40" ht="12" customHeight="1" x14ac:dyDescent="0.2">
      <c r="A47" s="586"/>
      <c r="B47" s="420"/>
      <c r="C47" s="421" t="s">
        <v>216</v>
      </c>
      <c r="E47" s="422">
        <v>13169311</v>
      </c>
      <c r="F47" s="422">
        <v>51979068</v>
      </c>
      <c r="G47" s="424">
        <v>0.19413927006213327</v>
      </c>
      <c r="H47" s="424"/>
      <c r="I47" s="424">
        <v>0.76626471347134173</v>
      </c>
      <c r="J47" s="420"/>
      <c r="K47" s="425">
        <v>-12.545450355723556</v>
      </c>
      <c r="L47" s="425">
        <v>15.80644897530509</v>
      </c>
      <c r="N47" s="422">
        <v>2887066</v>
      </c>
      <c r="O47" s="422">
        <v>12020434</v>
      </c>
      <c r="P47" s="423">
        <v>0.18736983545709082</v>
      </c>
      <c r="Q47" s="424"/>
      <c r="R47" s="423">
        <v>0.78012305250479896</v>
      </c>
      <c r="T47" s="425">
        <v>16.47383231298349</v>
      </c>
      <c r="U47" s="425">
        <v>83.943280184010092</v>
      </c>
      <c r="W47" s="422">
        <v>1041002</v>
      </c>
      <c r="X47" s="422">
        <v>3816479</v>
      </c>
      <c r="Y47" s="423">
        <v>0.20203094075594749</v>
      </c>
      <c r="Z47" s="424"/>
      <c r="AA47" s="423">
        <v>0.74067758058612532</v>
      </c>
      <c r="AC47" s="425">
        <v>-24.713463318676233</v>
      </c>
      <c r="AD47" s="425">
        <v>3.5261754618963796</v>
      </c>
      <c r="AF47" s="422">
        <v>353071</v>
      </c>
      <c r="AG47" s="422">
        <v>1308154</v>
      </c>
      <c r="AH47" s="423">
        <v>0.20688210501520835</v>
      </c>
      <c r="AI47" s="424"/>
      <c r="AJ47" s="423">
        <v>0.76651340156530801</v>
      </c>
      <c r="AK47" s="376"/>
      <c r="AL47" s="425">
        <v>4.3628495674098682</v>
      </c>
      <c r="AM47" s="425">
        <v>16.841819445263191</v>
      </c>
      <c r="AN47" s="438"/>
    </row>
    <row r="48" spans="1:40" ht="12" customHeight="1" x14ac:dyDescent="0.2">
      <c r="A48" s="586"/>
      <c r="B48" s="420"/>
      <c r="C48" s="421" t="s">
        <v>217</v>
      </c>
      <c r="E48" s="422">
        <v>15855281</v>
      </c>
      <c r="F48" s="422">
        <v>67834349</v>
      </c>
      <c r="G48" s="424">
        <v>0.23373528652865821</v>
      </c>
      <c r="H48" s="424"/>
      <c r="I48" s="424">
        <v>1</v>
      </c>
      <c r="J48" s="420"/>
      <c r="K48" s="425">
        <v>-20.172964071572896</v>
      </c>
      <c r="L48" s="425">
        <v>4.7691737729606505</v>
      </c>
      <c r="N48" s="422">
        <v>3387948</v>
      </c>
      <c r="O48" s="422">
        <v>15408382</v>
      </c>
      <c r="P48" s="423">
        <v>0.21987694749520098</v>
      </c>
      <c r="Q48" s="424"/>
      <c r="R48" s="423">
        <v>1</v>
      </c>
      <c r="T48" s="425">
        <v>5.9579095447086381</v>
      </c>
      <c r="U48" s="425">
        <v>58.32200508286526</v>
      </c>
      <c r="W48" s="422">
        <v>1336207</v>
      </c>
      <c r="X48" s="422">
        <v>5152686</v>
      </c>
      <c r="Y48" s="423">
        <v>0.25932241941387463</v>
      </c>
      <c r="Z48" s="424"/>
      <c r="AA48" s="423">
        <v>1</v>
      </c>
      <c r="AC48" s="425">
        <v>-3.946704430275104</v>
      </c>
      <c r="AD48" s="425">
        <v>1.4788294541689702</v>
      </c>
      <c r="AF48" s="422">
        <v>398475</v>
      </c>
      <c r="AG48" s="422">
        <v>1706629</v>
      </c>
      <c r="AH48" s="423">
        <v>0.23348659843469202</v>
      </c>
      <c r="AI48" s="424"/>
      <c r="AJ48" s="423">
        <v>1</v>
      </c>
      <c r="AK48" s="376"/>
      <c r="AL48" s="425">
        <v>-10.336579570308633</v>
      </c>
      <c r="AM48" s="425">
        <v>9.1190826633657416</v>
      </c>
      <c r="AN48" s="438"/>
    </row>
    <row r="49" spans="1:40" ht="2.1" customHeight="1" x14ac:dyDescent="0.2">
      <c r="A49" s="426"/>
      <c r="B49" s="427"/>
      <c r="C49" s="428"/>
      <c r="D49" s="427"/>
      <c r="E49" s="429"/>
      <c r="F49" s="429"/>
      <c r="G49" s="430"/>
      <c r="H49" s="430"/>
      <c r="I49" s="430"/>
      <c r="J49" s="427"/>
      <c r="K49" s="431"/>
      <c r="L49" s="427"/>
      <c r="M49" s="427"/>
      <c r="N49" s="429"/>
      <c r="O49" s="429"/>
      <c r="P49" s="432"/>
      <c r="Q49" s="430"/>
      <c r="R49" s="432"/>
      <c r="S49" s="429"/>
      <c r="T49" s="431"/>
      <c r="U49" s="427"/>
      <c r="V49" s="429"/>
      <c r="W49" s="429"/>
      <c r="X49" s="429"/>
      <c r="Y49" s="432"/>
      <c r="Z49" s="430"/>
      <c r="AA49" s="432"/>
      <c r="AB49" s="429"/>
      <c r="AC49" s="431"/>
      <c r="AD49" s="431"/>
      <c r="AE49" s="427"/>
      <c r="AF49" s="429"/>
      <c r="AG49" s="429">
        <v>0</v>
      </c>
      <c r="AH49" s="432"/>
      <c r="AI49" s="430"/>
      <c r="AJ49" s="432"/>
      <c r="AK49" s="429"/>
      <c r="AL49" s="431"/>
      <c r="AM49" s="431"/>
      <c r="AN49" s="438"/>
    </row>
    <row r="50" spans="1:40" ht="12" customHeight="1" x14ac:dyDescent="0.2">
      <c r="A50" s="586">
        <v>2011</v>
      </c>
      <c r="B50" s="420"/>
      <c r="C50" s="421" t="s">
        <v>214</v>
      </c>
      <c r="E50" s="422">
        <v>16882518</v>
      </c>
      <c r="F50" s="422">
        <v>16882518</v>
      </c>
      <c r="G50" s="424">
        <v>0.29775860366681589</v>
      </c>
      <c r="H50" s="424"/>
      <c r="I50" s="424">
        <v>0.29775860366681589</v>
      </c>
      <c r="J50" s="420"/>
      <c r="K50" s="425">
        <v>-21.619568043381371</v>
      </c>
      <c r="L50" s="425">
        <v>-21.619568043381371</v>
      </c>
      <c r="N50" s="422">
        <v>3525804</v>
      </c>
      <c r="O50" s="422">
        <v>3525804</v>
      </c>
      <c r="P50" s="423">
        <v>0.28216309965792824</v>
      </c>
      <c r="Q50" s="424"/>
      <c r="R50" s="423">
        <v>0.28216309965792824</v>
      </c>
      <c r="T50" s="425">
        <v>-23.548998145645736</v>
      </c>
      <c r="U50" s="425">
        <v>-23.548998145645736</v>
      </c>
      <c r="W50" s="422">
        <v>925127</v>
      </c>
      <c r="X50" s="422">
        <v>925127</v>
      </c>
      <c r="Y50" s="423">
        <v>0.29551721990011293</v>
      </c>
      <c r="Z50" s="424"/>
      <c r="AA50" s="423">
        <v>0.29551721990011293</v>
      </c>
      <c r="AC50" s="425">
        <v>-42.864015879770278</v>
      </c>
      <c r="AD50" s="425">
        <v>-42.864015879770278</v>
      </c>
      <c r="AF50" s="422">
        <v>451445</v>
      </c>
      <c r="AG50" s="422">
        <v>451445</v>
      </c>
      <c r="AH50" s="423">
        <v>0.29231414746212564</v>
      </c>
      <c r="AI50" s="424"/>
      <c r="AJ50" s="423">
        <v>0.29231414746212564</v>
      </c>
      <c r="AK50" s="376"/>
      <c r="AL50" s="425">
        <v>4.8823269753502307</v>
      </c>
      <c r="AM50" s="425">
        <v>4.8823269753502307</v>
      </c>
      <c r="AN50" s="438"/>
    </row>
    <row r="51" spans="1:40" ht="12" customHeight="1" x14ac:dyDescent="0.2">
      <c r="A51" s="586"/>
      <c r="B51" s="420"/>
      <c r="C51" s="421" t="s">
        <v>215</v>
      </c>
      <c r="E51" s="422">
        <v>13965426</v>
      </c>
      <c r="F51" s="422">
        <v>30847944</v>
      </c>
      <c r="G51" s="424">
        <v>0.24630956977935675</v>
      </c>
      <c r="H51" s="424"/>
      <c r="I51" s="424">
        <v>0.54406817344617264</v>
      </c>
      <c r="J51" s="420"/>
      <c r="K51" s="425">
        <v>-19.13737350798819</v>
      </c>
      <c r="L51" s="425">
        <v>-20.514977715526538</v>
      </c>
      <c r="N51" s="422">
        <v>3453523</v>
      </c>
      <c r="O51" s="422">
        <v>6979327</v>
      </c>
      <c r="P51" s="423">
        <v>0.27637859461840403</v>
      </c>
      <c r="Q51" s="424"/>
      <c r="R51" s="423">
        <v>0.55854169427633227</v>
      </c>
      <c r="T51" s="425">
        <v>-23.620309099594827</v>
      </c>
      <c r="U51" s="425">
        <v>-23.58430099389404</v>
      </c>
      <c r="W51" s="422">
        <v>785819</v>
      </c>
      <c r="X51" s="422">
        <v>1710946</v>
      </c>
      <c r="Y51" s="423">
        <v>0.25101747784324402</v>
      </c>
      <c r="Z51" s="424"/>
      <c r="AA51" s="423">
        <v>0.54653469774335695</v>
      </c>
      <c r="AC51" s="425">
        <v>-32.040802207020604</v>
      </c>
      <c r="AD51" s="425">
        <v>-38.35488458380307</v>
      </c>
      <c r="AF51" s="422">
        <v>349814</v>
      </c>
      <c r="AG51" s="422">
        <v>801259</v>
      </c>
      <c r="AH51" s="423">
        <v>0.22650728478622206</v>
      </c>
      <c r="AI51" s="424"/>
      <c r="AJ51" s="423">
        <v>0.51882143224834776</v>
      </c>
      <c r="AK51" s="376"/>
      <c r="AL51" s="425">
        <v>-33.324692701652332</v>
      </c>
      <c r="AM51" s="425">
        <v>-16.105825357586724</v>
      </c>
      <c r="AN51" s="438"/>
    </row>
    <row r="52" spans="1:40" ht="12" customHeight="1" x14ac:dyDescent="0.2">
      <c r="A52" s="586"/>
      <c r="B52" s="420"/>
      <c r="C52" s="421" t="s">
        <v>216</v>
      </c>
      <c r="E52" s="422">
        <v>11891226</v>
      </c>
      <c r="F52" s="422">
        <v>42739170</v>
      </c>
      <c r="G52" s="424">
        <v>0.20972670366153537</v>
      </c>
      <c r="H52" s="424"/>
      <c r="I52" s="424">
        <v>0.75379487710770798</v>
      </c>
      <c r="J52" s="420"/>
      <c r="K52" s="425">
        <v>-9.7050255704341719</v>
      </c>
      <c r="L52" s="425">
        <v>-17.776190215646036</v>
      </c>
      <c r="N52" s="422">
        <v>2855272</v>
      </c>
      <c r="O52" s="422">
        <v>9834599</v>
      </c>
      <c r="P52" s="423">
        <v>0.22850175389400321</v>
      </c>
      <c r="Q52" s="424"/>
      <c r="R52" s="423">
        <v>0.78704344817033545</v>
      </c>
      <c r="T52" s="425">
        <v>-1.1012564312696695</v>
      </c>
      <c r="U52" s="425">
        <v>-18.184326788866358</v>
      </c>
      <c r="W52" s="422">
        <v>779569</v>
      </c>
      <c r="X52" s="422">
        <v>2490515</v>
      </c>
      <c r="Y52" s="423">
        <v>0.24902101398003856</v>
      </c>
      <c r="Z52" s="424"/>
      <c r="AA52" s="423">
        <v>0.79555571172339556</v>
      </c>
      <c r="AC52" s="425">
        <v>-25.113592481090336</v>
      </c>
      <c r="AD52" s="425">
        <v>-34.743123177148362</v>
      </c>
      <c r="AF52" s="422">
        <v>329726</v>
      </c>
      <c r="AG52" s="422">
        <v>1130985</v>
      </c>
      <c r="AH52" s="423">
        <v>0.21350014860303435</v>
      </c>
      <c r="AI52" s="424"/>
      <c r="AJ52" s="423">
        <v>0.7323215808513821</v>
      </c>
      <c r="AK52" s="376"/>
      <c r="AL52" s="425">
        <v>-6.6119845583466219</v>
      </c>
      <c r="AM52" s="425">
        <v>-13.543436017471949</v>
      </c>
      <c r="AN52" s="438"/>
    </row>
    <row r="53" spans="1:40" ht="12" customHeight="1" x14ac:dyDescent="0.2">
      <c r="A53" s="586"/>
      <c r="B53" s="420"/>
      <c r="C53" s="421" t="s">
        <v>217</v>
      </c>
      <c r="E53" s="422">
        <v>13959504</v>
      </c>
      <c r="F53" s="422">
        <v>56698674</v>
      </c>
      <c r="G53" s="424">
        <v>0.24620512289229199</v>
      </c>
      <c r="H53" s="424"/>
      <c r="I53" s="424">
        <v>1</v>
      </c>
      <c r="J53" s="420"/>
      <c r="K53" s="425">
        <v>-11.956754345760254</v>
      </c>
      <c r="L53" s="425">
        <v>-16.415982705163131</v>
      </c>
      <c r="N53" s="422">
        <v>2661025</v>
      </c>
      <c r="O53" s="422">
        <v>12495624</v>
      </c>
      <c r="P53" s="423">
        <v>0.21295655182966453</v>
      </c>
      <c r="Q53" s="424"/>
      <c r="R53" s="423">
        <v>1</v>
      </c>
      <c r="T53" s="425">
        <v>-21.456143954983961</v>
      </c>
      <c r="U53" s="425">
        <v>-18.903723960114696</v>
      </c>
      <c r="W53" s="422">
        <v>640020</v>
      </c>
      <c r="X53" s="422">
        <v>3130535</v>
      </c>
      <c r="Y53" s="423">
        <v>0.20444428827660449</v>
      </c>
      <c r="Z53" s="424"/>
      <c r="AA53" s="423">
        <v>1</v>
      </c>
      <c r="AC53" s="425">
        <v>-52.101732740511011</v>
      </c>
      <c r="AD53" s="425">
        <v>-39.244599806780386</v>
      </c>
      <c r="AF53" s="422">
        <v>413398</v>
      </c>
      <c r="AG53" s="422">
        <v>1544383</v>
      </c>
      <c r="AH53" s="423">
        <v>0.26767841914861795</v>
      </c>
      <c r="AI53" s="424"/>
      <c r="AJ53" s="423">
        <v>1</v>
      </c>
      <c r="AK53" s="376"/>
      <c r="AL53" s="425">
        <v>3.7450279189409623</v>
      </c>
      <c r="AM53" s="425">
        <v>-9.5068113807980517</v>
      </c>
      <c r="AN53" s="438"/>
    </row>
    <row r="54" spans="1:40" ht="2.1" customHeight="1" x14ac:dyDescent="0.2">
      <c r="A54" s="426"/>
      <c r="B54" s="427"/>
      <c r="C54" s="428"/>
      <c r="D54" s="427"/>
      <c r="E54" s="429"/>
      <c r="F54" s="429"/>
      <c r="G54" s="430"/>
      <c r="H54" s="430"/>
      <c r="I54" s="430"/>
      <c r="J54" s="427"/>
      <c r="K54" s="431"/>
      <c r="L54" s="427"/>
      <c r="M54" s="427"/>
      <c r="N54" s="429"/>
      <c r="O54" s="429"/>
      <c r="P54" s="432"/>
      <c r="Q54" s="430"/>
      <c r="R54" s="432"/>
      <c r="S54" s="429"/>
      <c r="T54" s="431"/>
      <c r="U54" s="427"/>
      <c r="V54" s="429"/>
      <c r="W54" s="429"/>
      <c r="X54" s="429"/>
      <c r="Y54" s="432"/>
      <c r="Z54" s="430"/>
      <c r="AA54" s="432"/>
      <c r="AB54" s="429"/>
      <c r="AC54" s="431"/>
      <c r="AD54" s="431"/>
      <c r="AE54" s="427"/>
      <c r="AF54" s="429"/>
      <c r="AG54" s="429">
        <v>0</v>
      </c>
      <c r="AH54" s="432"/>
      <c r="AI54" s="430"/>
      <c r="AJ54" s="432"/>
      <c r="AK54" s="429"/>
      <c r="AL54" s="431"/>
      <c r="AM54" s="431"/>
      <c r="AN54" s="438"/>
    </row>
    <row r="55" spans="1:40" x14ac:dyDescent="0.2">
      <c r="A55" s="586">
        <v>2012</v>
      </c>
      <c r="B55" s="420"/>
      <c r="C55" s="421" t="s">
        <v>214</v>
      </c>
      <c r="E55" s="422">
        <v>13043327</v>
      </c>
      <c r="F55" s="422">
        <v>13043327</v>
      </c>
      <c r="G55" s="424">
        <v>0.25479849349357114</v>
      </c>
      <c r="H55" s="424"/>
      <c r="I55" s="424">
        <v>0.25479849349357114</v>
      </c>
      <c r="J55" s="420"/>
      <c r="K55" s="425">
        <v>-22.740630278018955</v>
      </c>
      <c r="L55" s="425">
        <v>-22.740630278018955</v>
      </c>
      <c r="N55" s="422">
        <v>3073543</v>
      </c>
      <c r="O55" s="422">
        <v>3073543</v>
      </c>
      <c r="P55" s="423">
        <v>0.22272694696027806</v>
      </c>
      <c r="Q55" s="424"/>
      <c r="R55" s="423">
        <v>0.22272694696027806</v>
      </c>
      <c r="T55" s="425">
        <v>-12.827173603524189</v>
      </c>
      <c r="U55" s="425">
        <v>-12.827173603524189</v>
      </c>
      <c r="W55" s="422">
        <v>691178</v>
      </c>
      <c r="X55" s="422">
        <v>691178</v>
      </c>
      <c r="Y55" s="423">
        <v>0.24554404373324087</v>
      </c>
      <c r="Z55" s="424"/>
      <c r="AA55" s="423">
        <v>0.24554404373324087</v>
      </c>
      <c r="AC55" s="425">
        <v>-25.288311766924977</v>
      </c>
      <c r="AD55" s="425">
        <v>-25.288311766924977</v>
      </c>
      <c r="AF55" s="422">
        <v>442787</v>
      </c>
      <c r="AG55" s="422">
        <v>442787</v>
      </c>
      <c r="AH55" s="423">
        <v>0.2318017461026271</v>
      </c>
      <c r="AI55" s="424"/>
      <c r="AJ55" s="423">
        <v>0.2318017461026271</v>
      </c>
      <c r="AK55" s="376"/>
      <c r="AL55" s="425">
        <v>-1.9178415975367984</v>
      </c>
      <c r="AM55" s="425">
        <v>-1.9178415975367984</v>
      </c>
    </row>
    <row r="56" spans="1:40" x14ac:dyDescent="0.2">
      <c r="A56" s="586"/>
      <c r="B56" s="420"/>
      <c r="C56" s="421" t="s">
        <v>215</v>
      </c>
      <c r="E56" s="422">
        <v>13155730</v>
      </c>
      <c r="F56" s="422">
        <v>26199057</v>
      </c>
      <c r="G56" s="424">
        <v>0.25699426111207502</v>
      </c>
      <c r="H56" s="424"/>
      <c r="I56" s="424">
        <v>0.51179275460564622</v>
      </c>
      <c r="J56" s="420"/>
      <c r="K56" s="425">
        <v>-5.7978610892356599</v>
      </c>
      <c r="L56" s="425">
        <v>-15.070330132860718</v>
      </c>
      <c r="N56" s="422">
        <v>3928512</v>
      </c>
      <c r="O56" s="422">
        <v>7002055</v>
      </c>
      <c r="P56" s="423">
        <v>0.28468301366104715</v>
      </c>
      <c r="Q56" s="424"/>
      <c r="R56" s="423">
        <v>0.50740996062132526</v>
      </c>
      <c r="T56" s="425">
        <v>13.753752327695516</v>
      </c>
      <c r="U56" s="425">
        <v>0.32564744423065434</v>
      </c>
      <c r="W56" s="422">
        <v>773464</v>
      </c>
      <c r="X56" s="422">
        <v>1464642</v>
      </c>
      <c r="Y56" s="423">
        <v>0.27477650944053111</v>
      </c>
      <c r="Z56" s="424"/>
      <c r="AA56" s="423">
        <v>0.52032055317377202</v>
      </c>
      <c r="AC56" s="425">
        <v>-1.5722450080743786</v>
      </c>
      <c r="AD56" s="425">
        <v>-14.395778709556001</v>
      </c>
      <c r="AF56" s="422">
        <v>335379</v>
      </c>
      <c r="AG56" s="422">
        <v>778166</v>
      </c>
      <c r="AH56" s="423">
        <v>0.17557299063918538</v>
      </c>
      <c r="AI56" s="424"/>
      <c r="AJ56" s="423">
        <v>0.40737473674181252</v>
      </c>
      <c r="AK56" s="376"/>
      <c r="AL56" s="425">
        <v>-4.1264786429359601</v>
      </c>
      <c r="AM56" s="425">
        <v>-2.8820893119453261</v>
      </c>
    </row>
    <row r="57" spans="1:40" x14ac:dyDescent="0.2">
      <c r="A57" s="586"/>
      <c r="B57" s="420"/>
      <c r="C57" s="421" t="s">
        <v>216</v>
      </c>
      <c r="E57" s="422">
        <v>10857993</v>
      </c>
      <c r="F57" s="422">
        <v>37057050</v>
      </c>
      <c r="G57" s="424">
        <v>0.21210847958988843</v>
      </c>
      <c r="H57" s="424"/>
      <c r="I57" s="424">
        <v>0.72390123419553465</v>
      </c>
      <c r="J57" s="420"/>
      <c r="K57" s="425">
        <v>-8.68903677383644</v>
      </c>
      <c r="L57" s="425">
        <v>-13.294876807387695</v>
      </c>
      <c r="N57" s="422">
        <v>2805323</v>
      </c>
      <c r="O57" s="422">
        <v>9807378</v>
      </c>
      <c r="P57" s="423">
        <v>0.20329015309935411</v>
      </c>
      <c r="Q57" s="424"/>
      <c r="R57" s="423">
        <v>0.71070011372067932</v>
      </c>
      <c r="T57" s="425">
        <v>-1.749360481243118</v>
      </c>
      <c r="U57" s="425">
        <v>-0.27678810290078937</v>
      </c>
      <c r="W57" s="422">
        <v>608243</v>
      </c>
      <c r="X57" s="422">
        <v>2072885</v>
      </c>
      <c r="Y57" s="423">
        <v>0.21608101790340206</v>
      </c>
      <c r="Z57" s="424"/>
      <c r="AA57" s="423">
        <v>0.73640157107717408</v>
      </c>
      <c r="AC57" s="425">
        <v>-21.977015504721198</v>
      </c>
      <c r="AD57" s="425">
        <v>-16.768820906519334</v>
      </c>
      <c r="AF57" s="422">
        <v>733276</v>
      </c>
      <c r="AG57" s="422">
        <v>1511442</v>
      </c>
      <c r="AH57" s="423">
        <v>0.38387454278276012</v>
      </c>
      <c r="AI57" s="424"/>
      <c r="AJ57" s="423">
        <v>0.79124927952457258</v>
      </c>
      <c r="AK57" s="376"/>
      <c r="AL57" s="425">
        <v>122.38949915990854</v>
      </c>
      <c r="AM57" s="425">
        <v>33.639438188835399</v>
      </c>
    </row>
    <row r="58" spans="1:40" x14ac:dyDescent="0.2">
      <c r="A58" s="586"/>
      <c r="B58" s="420"/>
      <c r="C58" s="421" t="s">
        <v>217</v>
      </c>
      <c r="E58" s="422">
        <v>14133704</v>
      </c>
      <c r="F58" s="422">
        <v>51190754</v>
      </c>
      <c r="G58" s="424">
        <v>0.27609876580446541</v>
      </c>
      <c r="H58" s="424"/>
      <c r="I58" s="424">
        <v>1</v>
      </c>
      <c r="J58" s="420"/>
      <c r="K58" s="425">
        <v>1.2478953406940532</v>
      </c>
      <c r="L58" s="425">
        <v>-9.7143718034746271</v>
      </c>
      <c r="N58" s="422">
        <v>3992223</v>
      </c>
      <c r="O58" s="422">
        <v>13799601</v>
      </c>
      <c r="P58" s="423">
        <v>0.28929988627932068</v>
      </c>
      <c r="Q58" s="424"/>
      <c r="R58" s="423">
        <v>1</v>
      </c>
      <c r="T58" s="425">
        <v>50.025760750086903</v>
      </c>
      <c r="U58" s="425">
        <v>10.435469249074716</v>
      </c>
      <c r="W58" s="422">
        <v>741999</v>
      </c>
      <c r="X58" s="422">
        <v>2814884</v>
      </c>
      <c r="Y58" s="423">
        <v>0.26359842892282592</v>
      </c>
      <c r="Z58" s="424"/>
      <c r="AA58" s="423">
        <v>1</v>
      </c>
      <c r="AC58" s="425">
        <v>15.933720821224338</v>
      </c>
      <c r="AD58" s="425">
        <v>-10.082973038154821</v>
      </c>
      <c r="AF58" s="422">
        <v>398755</v>
      </c>
      <c r="AG58" s="422">
        <v>1910197</v>
      </c>
      <c r="AH58" s="423">
        <v>0.20875072047542739</v>
      </c>
      <c r="AI58" s="424"/>
      <c r="AJ58" s="423">
        <v>1</v>
      </c>
      <c r="AK58" s="376"/>
      <c r="AL58" s="425">
        <v>-3.5421071219502753</v>
      </c>
      <c r="AM58" s="425">
        <v>23.686740918541581</v>
      </c>
    </row>
    <row r="59" spans="1:40" ht="2.1" customHeight="1" x14ac:dyDescent="0.2">
      <c r="A59" s="426"/>
      <c r="B59" s="427"/>
      <c r="C59" s="428"/>
      <c r="D59" s="427"/>
      <c r="E59" s="429"/>
      <c r="F59" s="429"/>
      <c r="G59" s="430"/>
      <c r="H59" s="430"/>
      <c r="I59" s="430"/>
      <c r="J59" s="427"/>
      <c r="K59" s="431"/>
      <c r="L59" s="427"/>
      <c r="M59" s="427"/>
      <c r="N59" s="429"/>
      <c r="O59" s="429"/>
      <c r="P59" s="432"/>
      <c r="Q59" s="430"/>
      <c r="R59" s="432"/>
      <c r="S59" s="429"/>
      <c r="T59" s="431"/>
      <c r="U59" s="427"/>
      <c r="V59" s="429"/>
      <c r="W59" s="429"/>
      <c r="X59" s="429"/>
      <c r="Y59" s="432"/>
      <c r="Z59" s="430"/>
      <c r="AA59" s="432"/>
      <c r="AB59" s="429"/>
      <c r="AC59" s="431"/>
      <c r="AD59" s="431"/>
      <c r="AE59" s="427"/>
      <c r="AF59" s="429"/>
      <c r="AG59" s="429">
        <v>0</v>
      </c>
      <c r="AH59" s="432"/>
      <c r="AI59" s="430"/>
      <c r="AJ59" s="432"/>
      <c r="AK59" s="429"/>
      <c r="AL59" s="431"/>
      <c r="AM59" s="431"/>
      <c r="AN59" s="438"/>
    </row>
    <row r="60" spans="1:40" x14ac:dyDescent="0.2">
      <c r="A60" s="586">
        <v>2013</v>
      </c>
      <c r="B60" s="420"/>
      <c r="C60" s="421" t="s">
        <v>214</v>
      </c>
      <c r="E60" s="422">
        <v>14981268</v>
      </c>
      <c r="F60" s="422">
        <v>14981268</v>
      </c>
      <c r="G60" s="424">
        <v>0.23060165791637205</v>
      </c>
      <c r="H60" s="424"/>
      <c r="I60" s="424">
        <v>0.23060165791637205</v>
      </c>
      <c r="J60" s="420"/>
      <c r="K60" s="425">
        <v>14.857719966692548</v>
      </c>
      <c r="L60" s="425">
        <v>14.857719966692548</v>
      </c>
      <c r="N60" s="422">
        <v>4183482</v>
      </c>
      <c r="O60" s="422">
        <v>4183482</v>
      </c>
      <c r="P60" s="423">
        <v>0.26966507241184556</v>
      </c>
      <c r="Q60" s="424"/>
      <c r="R60" s="423">
        <v>0.26966507241184556</v>
      </c>
      <c r="T60" s="425">
        <v>36.112688190794792</v>
      </c>
      <c r="U60" s="425">
        <v>36.112688190794792</v>
      </c>
      <c r="W60" s="422">
        <v>768702</v>
      </c>
      <c r="X60" s="422">
        <v>768702</v>
      </c>
      <c r="Y60" s="423">
        <v>0.2342055616897124</v>
      </c>
      <c r="Z60" s="424"/>
      <c r="AA60" s="423">
        <v>0.2342055616897124</v>
      </c>
      <c r="AC60" s="425">
        <v>11.216213479016982</v>
      </c>
      <c r="AD60" s="425">
        <v>11.216213479016982</v>
      </c>
      <c r="AF60" s="422">
        <v>363982</v>
      </c>
      <c r="AG60" s="422">
        <v>363982</v>
      </c>
      <c r="AH60" s="423">
        <v>0.26997205947689584</v>
      </c>
      <c r="AI60" s="424"/>
      <c r="AJ60" s="423">
        <v>0.26997205947689584</v>
      </c>
      <c r="AK60" s="376"/>
      <c r="AL60" s="425">
        <v>-17.797496313125723</v>
      </c>
      <c r="AM60" s="425">
        <v>-17.797496313125723</v>
      </c>
    </row>
    <row r="61" spans="1:40" x14ac:dyDescent="0.2">
      <c r="A61" s="586"/>
      <c r="B61" s="420"/>
      <c r="C61" s="421" t="s">
        <v>215</v>
      </c>
      <c r="E61" s="422">
        <v>15922659</v>
      </c>
      <c r="F61" s="422">
        <v>30903927</v>
      </c>
      <c r="G61" s="424">
        <v>0.2450921753643979</v>
      </c>
      <c r="H61" s="424"/>
      <c r="I61" s="424">
        <v>0.47569383328076992</v>
      </c>
      <c r="J61" s="420"/>
      <c r="K61" s="425">
        <v>21.03212060448185</v>
      </c>
      <c r="L61" s="425">
        <v>17.958165440840105</v>
      </c>
      <c r="N61" s="422">
        <v>5235397</v>
      </c>
      <c r="O61" s="422">
        <v>9418879</v>
      </c>
      <c r="P61" s="423">
        <v>0.33747096583892527</v>
      </c>
      <c r="Q61" s="424"/>
      <c r="R61" s="423">
        <v>0.60713603825077089</v>
      </c>
      <c r="T61" s="425">
        <v>33.266666870306111</v>
      </c>
      <c r="U61" s="425">
        <v>34.515924253665531</v>
      </c>
      <c r="W61" s="422">
        <v>847093</v>
      </c>
      <c r="X61" s="422">
        <v>1615795</v>
      </c>
      <c r="Y61" s="423">
        <v>0.25808947013071848</v>
      </c>
      <c r="Z61" s="424"/>
      <c r="AA61" s="423">
        <v>0.49229503182043088</v>
      </c>
      <c r="AC61" s="425">
        <v>9.5193829318494458</v>
      </c>
      <c r="AD61" s="425">
        <v>10.320132837922168</v>
      </c>
      <c r="AF61" s="422">
        <v>291017</v>
      </c>
      <c r="AG61" s="422">
        <v>654999</v>
      </c>
      <c r="AH61" s="423">
        <v>0.21585259389966482</v>
      </c>
      <c r="AI61" s="424"/>
      <c r="AJ61" s="423">
        <v>0.48582465337656067</v>
      </c>
      <c r="AK61" s="376"/>
      <c r="AL61" s="425">
        <v>-13.227423303188331</v>
      </c>
      <c r="AM61" s="425">
        <v>-15.827856781200927</v>
      </c>
    </row>
    <row r="62" spans="1:40" x14ac:dyDescent="0.2">
      <c r="A62" s="586"/>
      <c r="B62" s="420"/>
      <c r="C62" s="421" t="s">
        <v>216</v>
      </c>
      <c r="E62" s="422">
        <v>15870938</v>
      </c>
      <c r="F62" s="422">
        <v>46774865</v>
      </c>
      <c r="G62" s="424">
        <v>0.24429605127469517</v>
      </c>
      <c r="H62" s="424"/>
      <c r="I62" s="424">
        <v>0.71998988455546509</v>
      </c>
      <c r="J62" s="420"/>
      <c r="K62" s="425">
        <v>46.168246746889594</v>
      </c>
      <c r="L62" s="425">
        <v>26.22393039920879</v>
      </c>
      <c r="N62" s="422">
        <v>2610484</v>
      </c>
      <c r="O62" s="422">
        <v>12029363</v>
      </c>
      <c r="P62" s="423">
        <v>0.16827044000427496</v>
      </c>
      <c r="Q62" s="424"/>
      <c r="R62" s="423">
        <v>0.77540647825504583</v>
      </c>
      <c r="T62" s="425">
        <v>-6.945332141789021</v>
      </c>
      <c r="U62" s="425">
        <v>22.656259399811042</v>
      </c>
      <c r="W62" s="422">
        <v>788274</v>
      </c>
      <c r="X62" s="422">
        <v>2404069</v>
      </c>
      <c r="Y62" s="423">
        <v>0.24016869337584182</v>
      </c>
      <c r="Z62" s="424"/>
      <c r="AA62" s="423">
        <v>0.73246372519627267</v>
      </c>
      <c r="AC62" s="425">
        <v>29.598532165598289</v>
      </c>
      <c r="AD62" s="425">
        <v>15.976959648026783</v>
      </c>
      <c r="AF62" s="422">
        <v>304991</v>
      </c>
      <c r="AG62" s="422">
        <v>959990</v>
      </c>
      <c r="AH62" s="423">
        <v>0.22621736347379251</v>
      </c>
      <c r="AI62" s="424"/>
      <c r="AJ62" s="423">
        <v>0.71204201685035318</v>
      </c>
      <c r="AK62" s="376"/>
      <c r="AL62" s="425">
        <v>-58.40706637064352</v>
      </c>
      <c r="AM62" s="425">
        <v>-36.485157882340175</v>
      </c>
    </row>
    <row r="63" spans="1:40" x14ac:dyDescent="0.2">
      <c r="A63" s="586"/>
      <c r="B63" s="420"/>
      <c r="C63" s="421" t="s">
        <v>217</v>
      </c>
      <c r="E63" s="422">
        <v>18191138</v>
      </c>
      <c r="F63" s="422">
        <v>64966003</v>
      </c>
      <c r="G63" s="424">
        <v>0.28001011544453491</v>
      </c>
      <c r="H63" s="424"/>
      <c r="I63" s="424">
        <v>1</v>
      </c>
      <c r="J63" s="420"/>
      <c r="K63" s="425">
        <v>28.707506538979448</v>
      </c>
      <c r="L63" s="425">
        <v>26.909642706180886</v>
      </c>
      <c r="N63" s="422">
        <v>3484259</v>
      </c>
      <c r="O63" s="422">
        <v>15513622</v>
      </c>
      <c r="P63" s="423">
        <v>0.2245935217449542</v>
      </c>
      <c r="Q63" s="424"/>
      <c r="R63" s="423">
        <v>1</v>
      </c>
      <c r="T63" s="425">
        <v>-12.723838322658828</v>
      </c>
      <c r="U63" s="425">
        <v>12.420801152149254</v>
      </c>
      <c r="W63" s="422">
        <v>878099</v>
      </c>
      <c r="X63" s="422">
        <v>3282168</v>
      </c>
      <c r="Y63" s="423">
        <v>0.26753627480372727</v>
      </c>
      <c r="Z63" s="424"/>
      <c r="AA63" s="423">
        <v>1</v>
      </c>
      <c r="AC63" s="425">
        <v>18.342342779437708</v>
      </c>
      <c r="AD63" s="425">
        <v>16.600470925267256</v>
      </c>
      <c r="AF63" s="422">
        <v>388231</v>
      </c>
      <c r="AG63" s="422">
        <v>1348221</v>
      </c>
      <c r="AH63" s="423">
        <v>0.28795798314964682</v>
      </c>
      <c r="AI63" s="424"/>
      <c r="AJ63" s="423">
        <v>1</v>
      </c>
      <c r="AK63" s="376"/>
      <c r="AL63" s="425">
        <v>-2.6392145553033819</v>
      </c>
      <c r="AM63" s="425">
        <v>-29.41979282765076</v>
      </c>
    </row>
    <row r="64" spans="1:40" ht="2.1" customHeight="1" x14ac:dyDescent="0.2">
      <c r="A64" s="426"/>
      <c r="B64" s="427"/>
      <c r="C64" s="428"/>
      <c r="D64" s="427"/>
      <c r="E64" s="429"/>
      <c r="F64" s="429"/>
      <c r="G64" s="430"/>
      <c r="H64" s="430"/>
      <c r="I64" s="430"/>
      <c r="J64" s="427"/>
      <c r="K64" s="431"/>
      <c r="L64" s="427"/>
      <c r="M64" s="427"/>
      <c r="N64" s="429"/>
      <c r="O64" s="429"/>
      <c r="P64" s="432"/>
      <c r="Q64" s="430"/>
      <c r="R64" s="432"/>
      <c r="S64" s="429"/>
      <c r="T64" s="431"/>
      <c r="U64" s="427"/>
      <c r="V64" s="429"/>
      <c r="W64" s="429"/>
      <c r="X64" s="429"/>
      <c r="Y64" s="432"/>
      <c r="Z64" s="430"/>
      <c r="AA64" s="432"/>
      <c r="AB64" s="429"/>
      <c r="AC64" s="431"/>
      <c r="AD64" s="431"/>
      <c r="AE64" s="427"/>
      <c r="AF64" s="429"/>
      <c r="AG64" s="429">
        <v>0</v>
      </c>
      <c r="AH64" s="432"/>
      <c r="AI64" s="430"/>
      <c r="AJ64" s="432"/>
      <c r="AK64" s="429"/>
      <c r="AL64" s="431"/>
      <c r="AM64" s="431"/>
      <c r="AN64" s="438"/>
    </row>
    <row r="65" spans="1:40" x14ac:dyDescent="0.2">
      <c r="A65" s="586">
        <v>2014</v>
      </c>
      <c r="B65" s="420"/>
      <c r="C65" s="421" t="s">
        <v>214</v>
      </c>
      <c r="E65" s="422">
        <v>22344517</v>
      </c>
      <c r="F65" s="422">
        <v>22344517</v>
      </c>
      <c r="G65" s="424">
        <v>0.27059877652558095</v>
      </c>
      <c r="H65" s="424"/>
      <c r="I65" s="424">
        <v>0.27059877652558095</v>
      </c>
      <c r="J65" s="420"/>
      <c r="K65" s="425">
        <v>49.149704818043439</v>
      </c>
      <c r="L65" s="425">
        <v>49.149704818043439</v>
      </c>
      <c r="N65" s="422">
        <v>3855542</v>
      </c>
      <c r="O65" s="422">
        <v>3855542</v>
      </c>
      <c r="P65" s="423">
        <v>0.17654894194279566</v>
      </c>
      <c r="Q65" s="424"/>
      <c r="R65" s="423">
        <v>0.17654894194279566</v>
      </c>
      <c r="T65" s="425">
        <v>-7.8389246087350202</v>
      </c>
      <c r="U65" s="425">
        <v>-7.8389246087350202</v>
      </c>
      <c r="W65" s="422">
        <v>939506</v>
      </c>
      <c r="X65" s="422">
        <v>939506</v>
      </c>
      <c r="Y65" s="423">
        <v>0.20324836185462566</v>
      </c>
      <c r="Z65" s="424"/>
      <c r="AA65" s="423">
        <v>0.20324836185462566</v>
      </c>
      <c r="AC65" s="425">
        <v>22.219793886317454</v>
      </c>
      <c r="AD65" s="425">
        <v>22.219793886317454</v>
      </c>
      <c r="AF65" s="422">
        <v>353681</v>
      </c>
      <c r="AG65" s="422">
        <v>353681</v>
      </c>
      <c r="AH65" s="423">
        <v>0.23899415693103396</v>
      </c>
      <c r="AI65" s="424"/>
      <c r="AJ65" s="423">
        <v>0.23899415693103396</v>
      </c>
      <c r="AK65" s="376"/>
      <c r="AL65" s="425">
        <v>-2.8300850042035046</v>
      </c>
      <c r="AM65" s="425">
        <v>-2.8300850042035046</v>
      </c>
    </row>
    <row r="66" spans="1:40" x14ac:dyDescent="0.2">
      <c r="A66" s="586"/>
      <c r="B66" s="420"/>
      <c r="C66" s="421" t="s">
        <v>215</v>
      </c>
      <c r="E66" s="422">
        <v>21087558</v>
      </c>
      <c r="F66" s="422">
        <v>43432075</v>
      </c>
      <c r="G66" s="424">
        <v>0.25537662750607798</v>
      </c>
      <c r="H66" s="424"/>
      <c r="I66" s="424">
        <v>0.52597540403165899</v>
      </c>
      <c r="J66" s="420"/>
      <c r="K66" s="425">
        <v>32.437415132736305</v>
      </c>
      <c r="L66" s="425">
        <v>40.53901628747699</v>
      </c>
      <c r="N66" s="422">
        <v>5466535</v>
      </c>
      <c r="O66" s="422">
        <v>9322077</v>
      </c>
      <c r="P66" s="423">
        <v>0.25031784645148736</v>
      </c>
      <c r="Q66" s="424"/>
      <c r="R66" s="423">
        <v>0.42686678839428299</v>
      </c>
      <c r="T66" s="425">
        <v>4.4149087452202762</v>
      </c>
      <c r="U66" s="425">
        <v>-1.0277443844432017</v>
      </c>
      <c r="W66" s="422">
        <v>1244141</v>
      </c>
      <c r="X66" s="422">
        <v>2183647</v>
      </c>
      <c r="Y66" s="423">
        <v>0.26915168201818385</v>
      </c>
      <c r="Z66" s="424"/>
      <c r="AA66" s="423">
        <v>0.47240004387280954</v>
      </c>
      <c r="AC66" s="425">
        <v>46.871831074037914</v>
      </c>
      <c r="AD66" s="425">
        <v>35.143814654705579</v>
      </c>
      <c r="AF66" s="422">
        <v>306906</v>
      </c>
      <c r="AG66" s="422">
        <v>660587</v>
      </c>
      <c r="AH66" s="423">
        <v>0.20738671494107941</v>
      </c>
      <c r="AI66" s="424"/>
      <c r="AJ66" s="423">
        <v>0.44638087187211334</v>
      </c>
      <c r="AK66" s="376"/>
      <c r="AL66" s="425">
        <v>5.4598184985756841</v>
      </c>
      <c r="AM66" s="425">
        <v>0.85313107348255501</v>
      </c>
    </row>
    <row r="67" spans="1:40" x14ac:dyDescent="0.2">
      <c r="A67" s="586"/>
      <c r="B67" s="420"/>
      <c r="C67" s="421" t="s">
        <v>216</v>
      </c>
      <c r="E67" s="422">
        <v>19312674</v>
      </c>
      <c r="F67" s="422">
        <v>62744749</v>
      </c>
      <c r="G67" s="424">
        <v>0.23388225200112392</v>
      </c>
      <c r="H67" s="424"/>
      <c r="I67" s="424">
        <v>0.75985765603278288</v>
      </c>
      <c r="J67" s="420"/>
      <c r="K67" s="425">
        <v>21.685775598140449</v>
      </c>
      <c r="L67" s="425">
        <v>34.142020506098739</v>
      </c>
      <c r="N67" s="422">
        <v>5829482</v>
      </c>
      <c r="O67" s="422">
        <v>15151559</v>
      </c>
      <c r="P67" s="423">
        <v>0.26693753541644011</v>
      </c>
      <c r="Q67" s="424"/>
      <c r="R67" s="423">
        <v>0.6938043238107231</v>
      </c>
      <c r="T67" s="425">
        <v>123.3103899506758</v>
      </c>
      <c r="U67" s="425">
        <v>25.954790789836501</v>
      </c>
      <c r="W67" s="422">
        <v>1298640</v>
      </c>
      <c r="X67" s="422">
        <v>3482287</v>
      </c>
      <c r="Y67" s="423">
        <v>0.28094174240387082</v>
      </c>
      <c r="Z67" s="424"/>
      <c r="AA67" s="423">
        <v>0.75334178627668036</v>
      </c>
      <c r="AC67" s="425">
        <v>64.744746116198172</v>
      </c>
      <c r="AD67" s="425">
        <v>44.849711052386596</v>
      </c>
      <c r="AF67" s="422">
        <v>315570</v>
      </c>
      <c r="AG67" s="422">
        <v>976157</v>
      </c>
      <c r="AH67" s="423">
        <v>0.21324127137936835</v>
      </c>
      <c r="AI67" s="424"/>
      <c r="AJ67" s="423">
        <v>0.65962214325148172</v>
      </c>
      <c r="AK67" s="376"/>
      <c r="AL67" s="425">
        <v>3.4686269430901238</v>
      </c>
      <c r="AM67" s="425">
        <v>1.6840800425004427</v>
      </c>
    </row>
    <row r="68" spans="1:40" x14ac:dyDescent="0.2">
      <c r="A68" s="586"/>
      <c r="B68" s="420"/>
      <c r="C68" s="421" t="s">
        <v>217</v>
      </c>
      <c r="E68" s="422">
        <v>19829597</v>
      </c>
      <c r="F68" s="422">
        <v>82574346</v>
      </c>
      <c r="G68" s="424">
        <v>0.24014234396721712</v>
      </c>
      <c r="H68" s="424"/>
      <c r="I68" s="424">
        <v>1</v>
      </c>
      <c r="J68" s="420"/>
      <c r="K68" s="425">
        <v>9.0069076492080935</v>
      </c>
      <c r="L68" s="425">
        <v>27.103934653329372</v>
      </c>
      <c r="N68" s="422">
        <v>6686816</v>
      </c>
      <c r="O68" s="422">
        <v>21838375</v>
      </c>
      <c r="P68" s="423">
        <v>0.3061956761892769</v>
      </c>
      <c r="Q68" s="424"/>
      <c r="R68" s="423">
        <v>1</v>
      </c>
      <c r="T68" s="425">
        <v>91.915009762477467</v>
      </c>
      <c r="U68" s="425">
        <v>40.769028663970289</v>
      </c>
      <c r="W68" s="422">
        <v>1140166</v>
      </c>
      <c r="X68" s="422">
        <v>4622453</v>
      </c>
      <c r="Y68" s="423">
        <v>0.24665821372331964</v>
      </c>
      <c r="Z68" s="424"/>
      <c r="AA68" s="423">
        <v>1</v>
      </c>
      <c r="AC68" s="425">
        <v>29.844812486974703</v>
      </c>
      <c r="AD68" s="425">
        <v>40.835356386388511</v>
      </c>
      <c r="AF68" s="422">
        <v>503716</v>
      </c>
      <c r="AG68" s="422">
        <v>1479873</v>
      </c>
      <c r="AH68" s="423">
        <v>0.34037785674851828</v>
      </c>
      <c r="AI68" s="424"/>
      <c r="AJ68" s="423">
        <v>1</v>
      </c>
      <c r="AK68" s="376"/>
      <c r="AL68" s="425">
        <v>29.746465377571603</v>
      </c>
      <c r="AM68" s="425">
        <v>9.7648679259557607</v>
      </c>
    </row>
    <row r="69" spans="1:40" ht="2.1" customHeight="1" x14ac:dyDescent="0.2">
      <c r="A69" s="426"/>
      <c r="B69" s="427"/>
      <c r="C69" s="428"/>
      <c r="D69" s="427"/>
      <c r="E69" s="429"/>
      <c r="F69" s="429"/>
      <c r="G69" s="430"/>
      <c r="H69" s="430"/>
      <c r="I69" s="430"/>
      <c r="J69" s="427"/>
      <c r="K69" s="431"/>
      <c r="L69" s="427"/>
      <c r="M69" s="427"/>
      <c r="N69" s="429"/>
      <c r="O69" s="429"/>
      <c r="P69" s="432"/>
      <c r="Q69" s="430"/>
      <c r="R69" s="432"/>
      <c r="S69" s="429"/>
      <c r="T69" s="431"/>
      <c r="U69" s="427"/>
      <c r="V69" s="429"/>
      <c r="W69" s="429"/>
      <c r="X69" s="429"/>
      <c r="Y69" s="432"/>
      <c r="Z69" s="430"/>
      <c r="AA69" s="432"/>
      <c r="AB69" s="429"/>
      <c r="AC69" s="431"/>
      <c r="AD69" s="431"/>
      <c r="AE69" s="427"/>
      <c r="AF69" s="429"/>
      <c r="AG69" s="429">
        <v>0</v>
      </c>
      <c r="AH69" s="432"/>
      <c r="AI69" s="430"/>
      <c r="AJ69" s="432"/>
      <c r="AK69" s="429"/>
      <c r="AL69" s="431"/>
      <c r="AM69" s="431"/>
      <c r="AN69" s="438"/>
    </row>
    <row r="70" spans="1:40" x14ac:dyDescent="0.2">
      <c r="A70" s="586">
        <v>2015</v>
      </c>
      <c r="B70" s="420"/>
      <c r="C70" s="421" t="s">
        <v>214</v>
      </c>
      <c r="E70" s="422">
        <v>21944761</v>
      </c>
      <c r="F70" s="422">
        <v>21944761</v>
      </c>
      <c r="G70" s="424">
        <v>0.28178073134510345</v>
      </c>
      <c r="H70" s="424"/>
      <c r="I70" s="424">
        <v>0.28178073134510345</v>
      </c>
      <c r="J70" s="420"/>
      <c r="K70" s="425">
        <v>-1.7890563488125522</v>
      </c>
      <c r="L70" s="425">
        <v>-1.7890563488125522</v>
      </c>
      <c r="N70" s="422">
        <v>8207557</v>
      </c>
      <c r="O70" s="422">
        <v>8207557</v>
      </c>
      <c r="P70" s="423">
        <v>0.25779107857781852</v>
      </c>
      <c r="Q70" s="424"/>
      <c r="R70" s="423">
        <v>0.25779107857781852</v>
      </c>
      <c r="T70" s="425">
        <v>112.87686659878172</v>
      </c>
      <c r="U70" s="425">
        <v>112.87686659878172</v>
      </c>
      <c r="W70" s="422">
        <v>1402547</v>
      </c>
      <c r="X70" s="422">
        <v>1402547</v>
      </c>
      <c r="Y70" s="423">
        <v>0.39983961338444268</v>
      </c>
      <c r="Z70" s="424"/>
      <c r="AA70" s="423">
        <v>0.39983961338444268</v>
      </c>
      <c r="AC70" s="425">
        <v>49.285581997347542</v>
      </c>
      <c r="AD70" s="425">
        <v>49.285581997347542</v>
      </c>
      <c r="AF70" s="422">
        <v>417579</v>
      </c>
      <c r="AG70" s="422">
        <v>417579</v>
      </c>
      <c r="AH70" s="423">
        <v>0.24192191600669721</v>
      </c>
      <c r="AI70" s="424"/>
      <c r="AJ70" s="423">
        <v>0.24192191600669721</v>
      </c>
      <c r="AK70" s="376"/>
      <c r="AL70" s="425">
        <v>18.066562806596906</v>
      </c>
      <c r="AM70" s="425">
        <v>18.066562806596906</v>
      </c>
    </row>
    <row r="71" spans="1:40" x14ac:dyDescent="0.2">
      <c r="A71" s="586"/>
      <c r="B71" s="420"/>
      <c r="C71" s="421" t="s">
        <v>215</v>
      </c>
      <c r="E71" s="422">
        <v>18800091</v>
      </c>
      <c r="F71" s="422">
        <v>40744852</v>
      </c>
      <c r="G71" s="424">
        <v>0.24140173553653638</v>
      </c>
      <c r="H71" s="424"/>
      <c r="I71" s="424">
        <v>0.52318246688163983</v>
      </c>
      <c r="J71" s="420"/>
      <c r="K71" s="425">
        <v>-10.847472239317611</v>
      </c>
      <c r="L71" s="425">
        <v>-6.1871853923626725</v>
      </c>
      <c r="N71" s="422">
        <v>9608950</v>
      </c>
      <c r="O71" s="422">
        <v>17816507</v>
      </c>
      <c r="P71" s="423">
        <v>0.30180741778586845</v>
      </c>
      <c r="Q71" s="424"/>
      <c r="R71" s="423">
        <v>0.55959849636368697</v>
      </c>
      <c r="T71" s="425">
        <v>75.777709280193022</v>
      </c>
      <c r="U71" s="425">
        <v>91.121645959371506</v>
      </c>
      <c r="W71" s="422">
        <v>213248</v>
      </c>
      <c r="X71" s="422">
        <v>1615795</v>
      </c>
      <c r="Y71" s="423">
        <v>6.0792970128634286E-2</v>
      </c>
      <c r="Z71" s="424"/>
      <c r="AA71" s="423">
        <v>0.46063258351307695</v>
      </c>
      <c r="AC71" s="425">
        <v>-82.859820550886113</v>
      </c>
      <c r="AD71" s="425">
        <v>-26.004752599664688</v>
      </c>
      <c r="AF71" s="422">
        <v>237420</v>
      </c>
      <c r="AG71" s="422">
        <v>654999</v>
      </c>
      <c r="AH71" s="423">
        <v>0.13754786830350677</v>
      </c>
      <c r="AI71" s="424"/>
      <c r="AJ71" s="423">
        <v>0.37946978431020401</v>
      </c>
      <c r="AK71" s="376"/>
      <c r="AL71" s="425">
        <v>-22.640808586342398</v>
      </c>
      <c r="AM71" s="425">
        <v>-0.8459143156011244</v>
      </c>
    </row>
    <row r="72" spans="1:40" x14ac:dyDescent="0.2">
      <c r="A72" s="586"/>
      <c r="B72" s="420"/>
      <c r="C72" s="421" t="s">
        <v>216</v>
      </c>
      <c r="E72" s="422">
        <v>16999159</v>
      </c>
      <c r="F72" s="422">
        <v>57744011</v>
      </c>
      <c r="G72" s="424">
        <v>0.21827694798187586</v>
      </c>
      <c r="H72" s="424"/>
      <c r="I72" s="424">
        <v>0.74145941486351574</v>
      </c>
      <c r="J72" s="420"/>
      <c r="K72" s="425">
        <v>-11.979257766169511</v>
      </c>
      <c r="L72" s="425">
        <v>-7.96997052295165</v>
      </c>
      <c r="N72" s="422">
        <v>6597684</v>
      </c>
      <c r="O72" s="422">
        <v>24414191</v>
      </c>
      <c r="P72" s="423">
        <v>0.20722659306241989</v>
      </c>
      <c r="Q72" s="424"/>
      <c r="R72" s="423">
        <v>0.76682508942610683</v>
      </c>
      <c r="T72" s="425">
        <v>13.177877554129166</v>
      </c>
      <c r="U72" s="425">
        <v>61.133194280535754</v>
      </c>
      <c r="W72" s="422">
        <v>1159593</v>
      </c>
      <c r="X72" s="422">
        <v>2775388</v>
      </c>
      <c r="Y72" s="423">
        <v>0.33057802469600378</v>
      </c>
      <c r="Z72" s="424"/>
      <c r="AA72" s="423">
        <v>0.79121060820908073</v>
      </c>
      <c r="AC72" s="425">
        <v>-10.70712437627056</v>
      </c>
      <c r="AD72" s="425">
        <v>-20.299848921125687</v>
      </c>
      <c r="AF72" s="422">
        <v>511811</v>
      </c>
      <c r="AG72" s="422">
        <v>1166810</v>
      </c>
      <c r="AH72" s="423">
        <v>0.29651466609504717</v>
      </c>
      <c r="AI72" s="424"/>
      <c r="AJ72" s="423">
        <v>0.67598445040525112</v>
      </c>
      <c r="AK72" s="376"/>
      <c r="AL72" s="425">
        <v>62.186202744240582</v>
      </c>
      <c r="AM72" s="425">
        <v>19.530977086677655</v>
      </c>
    </row>
    <row r="73" spans="1:40" x14ac:dyDescent="0.2">
      <c r="A73" s="586"/>
      <c r="B73" s="420"/>
      <c r="C73" s="421" t="s">
        <v>217</v>
      </c>
      <c r="E73" s="422">
        <v>20134845</v>
      </c>
      <c r="F73" s="422">
        <v>77878856</v>
      </c>
      <c r="G73" s="424">
        <v>0.25854058513648426</v>
      </c>
      <c r="H73" s="424"/>
      <c r="I73" s="424">
        <v>1</v>
      </c>
      <c r="J73" s="420"/>
      <c r="K73" s="425">
        <v>1.5393555401050258</v>
      </c>
      <c r="L73" s="425">
        <v>-5.6863786726206706</v>
      </c>
      <c r="N73" s="422">
        <v>7423827</v>
      </c>
      <c r="O73" s="422">
        <v>31838018</v>
      </c>
      <c r="P73" s="423">
        <v>0.23317491057389314</v>
      </c>
      <c r="Q73" s="424"/>
      <c r="R73" s="423">
        <v>1</v>
      </c>
      <c r="T73" s="425">
        <v>11.021852552844283</v>
      </c>
      <c r="U73" s="425">
        <v>45.789318115473336</v>
      </c>
      <c r="W73" s="422">
        <v>732386</v>
      </c>
      <c r="X73" s="422">
        <v>3507774</v>
      </c>
      <c r="Y73" s="423">
        <v>0.20878939179091927</v>
      </c>
      <c r="Z73" s="424"/>
      <c r="AA73" s="423">
        <v>1</v>
      </c>
      <c r="AC73" s="425">
        <v>-35.764967557355682</v>
      </c>
      <c r="AD73" s="425">
        <v>-24.114447458957397</v>
      </c>
      <c r="AF73" s="422">
        <v>559280</v>
      </c>
      <c r="AG73" s="422">
        <v>1726090</v>
      </c>
      <c r="AH73" s="423">
        <v>0.32401554959474882</v>
      </c>
      <c r="AI73" s="424"/>
      <c r="AJ73" s="423">
        <v>1</v>
      </c>
      <c r="AK73" s="376"/>
      <c r="AL73" s="425">
        <v>11.030818953537311</v>
      </c>
      <c r="AM73" s="425">
        <v>16.637711479295859</v>
      </c>
    </row>
    <row r="74" spans="1:40" s="377" customFormat="1" x14ac:dyDescent="0.2">
      <c r="A74" s="482"/>
      <c r="B74" s="420"/>
      <c r="C74" s="420"/>
      <c r="D74" s="371"/>
      <c r="E74" s="376"/>
      <c r="F74" s="376"/>
      <c r="G74" s="484"/>
      <c r="H74" s="484"/>
      <c r="I74" s="484"/>
      <c r="J74" s="420"/>
      <c r="K74" s="485"/>
      <c r="L74" s="485"/>
      <c r="M74" s="371"/>
      <c r="N74" s="376"/>
      <c r="O74" s="376"/>
      <c r="P74" s="483"/>
      <c r="Q74" s="484"/>
      <c r="R74" s="483"/>
      <c r="S74" s="376"/>
      <c r="T74" s="485"/>
      <c r="U74" s="485"/>
      <c r="V74" s="376"/>
      <c r="W74" s="376"/>
      <c r="X74" s="376"/>
      <c r="Y74" s="483"/>
      <c r="Z74" s="484"/>
      <c r="AA74" s="483"/>
      <c r="AB74" s="376"/>
      <c r="AC74" s="485"/>
      <c r="AD74" s="485"/>
      <c r="AE74" s="371"/>
      <c r="AF74" s="376"/>
      <c r="AG74" s="376"/>
      <c r="AH74" s="483"/>
      <c r="AI74" s="484"/>
      <c r="AJ74" s="483"/>
      <c r="AK74" s="376"/>
      <c r="AL74" s="485"/>
      <c r="AM74" s="485"/>
    </row>
    <row r="75" spans="1:40" s="377" customFormat="1" x14ac:dyDescent="0.2">
      <c r="A75" s="482"/>
      <c r="B75" s="420"/>
      <c r="C75" s="420"/>
      <c r="D75" s="371"/>
      <c r="E75" s="376"/>
      <c r="F75" s="376"/>
      <c r="G75" s="484"/>
      <c r="H75" s="484"/>
      <c r="I75" s="484"/>
      <c r="J75" s="420"/>
      <c r="K75" s="485"/>
      <c r="L75" s="485"/>
      <c r="M75" s="371"/>
      <c r="N75" s="376"/>
      <c r="O75" s="376"/>
      <c r="P75" s="483"/>
      <c r="Q75" s="484"/>
      <c r="R75" s="483"/>
      <c r="S75" s="376"/>
      <c r="T75" s="485"/>
      <c r="U75" s="485"/>
      <c r="V75" s="376"/>
      <c r="W75" s="376"/>
      <c r="X75" s="376"/>
      <c r="Y75" s="483"/>
      <c r="Z75" s="484"/>
      <c r="AA75" s="483"/>
      <c r="AB75" s="376"/>
      <c r="AC75" s="485"/>
      <c r="AD75" s="485"/>
      <c r="AE75" s="371"/>
      <c r="AF75" s="376"/>
      <c r="AG75" s="376"/>
      <c r="AH75" s="483"/>
      <c r="AI75" s="484"/>
      <c r="AJ75" s="483"/>
      <c r="AK75" s="376"/>
      <c r="AL75" s="485"/>
      <c r="AM75" s="485"/>
    </row>
    <row r="76" spans="1:40" s="377" customFormat="1" x14ac:dyDescent="0.2">
      <c r="A76" s="482"/>
      <c r="B76" s="420"/>
      <c r="C76" s="420"/>
      <c r="D76" s="371"/>
      <c r="E76" s="376"/>
      <c r="F76" s="376"/>
      <c r="G76" s="484"/>
      <c r="H76" s="484"/>
      <c r="I76" s="484"/>
      <c r="J76" s="420"/>
      <c r="K76" s="485"/>
      <c r="L76" s="485"/>
      <c r="M76" s="371"/>
      <c r="N76" s="376"/>
      <c r="O76" s="376"/>
      <c r="P76" s="483"/>
      <c r="Q76" s="484"/>
      <c r="R76" s="483"/>
      <c r="S76" s="376"/>
      <c r="T76" s="485"/>
      <c r="U76" s="485"/>
      <c r="V76" s="376"/>
      <c r="W76" s="376"/>
      <c r="X76" s="376"/>
      <c r="Y76" s="483"/>
      <c r="Z76" s="484"/>
      <c r="AA76" s="483"/>
      <c r="AB76" s="376"/>
      <c r="AC76" s="485"/>
      <c r="AD76" s="485"/>
      <c r="AE76" s="371"/>
      <c r="AF76" s="376"/>
      <c r="AG76" s="376"/>
      <c r="AH76" s="483"/>
      <c r="AI76" s="484"/>
      <c r="AJ76" s="483"/>
      <c r="AK76" s="376"/>
      <c r="AL76" s="485"/>
      <c r="AM76" s="485"/>
    </row>
    <row r="77" spans="1:40" s="377" customFormat="1" x14ac:dyDescent="0.2">
      <c r="A77" s="482"/>
      <c r="B77" s="420"/>
      <c r="C77" s="420"/>
      <c r="D77" s="371"/>
      <c r="E77" s="376"/>
      <c r="F77" s="376"/>
      <c r="G77" s="484"/>
      <c r="H77" s="484"/>
      <c r="I77" s="484"/>
      <c r="J77" s="420"/>
      <c r="K77" s="485"/>
      <c r="L77" s="485"/>
      <c r="M77" s="371"/>
      <c r="N77" s="376"/>
      <c r="O77" s="376"/>
      <c r="P77" s="483"/>
      <c r="Q77" s="484"/>
      <c r="R77" s="483"/>
      <c r="S77" s="376"/>
      <c r="T77" s="485"/>
      <c r="U77" s="485"/>
      <c r="V77" s="376"/>
      <c r="W77" s="376"/>
      <c r="X77" s="376"/>
      <c r="Y77" s="483"/>
      <c r="Z77" s="484"/>
      <c r="AA77" s="483"/>
      <c r="AB77" s="376"/>
      <c r="AC77" s="485"/>
      <c r="AD77" s="485"/>
      <c r="AE77" s="371"/>
      <c r="AF77" s="376"/>
      <c r="AG77" s="376"/>
      <c r="AH77" s="483"/>
      <c r="AI77" s="484"/>
      <c r="AJ77" s="483"/>
      <c r="AK77" s="376"/>
      <c r="AL77" s="485"/>
      <c r="AM77" s="485"/>
    </row>
    <row r="78" spans="1:40" s="377" customFormat="1" x14ac:dyDescent="0.2">
      <c r="A78" s="482"/>
      <c r="B78" s="420"/>
      <c r="C78" s="420"/>
      <c r="D78" s="371"/>
      <c r="E78" s="376"/>
      <c r="F78" s="376"/>
      <c r="G78" s="484"/>
      <c r="H78" s="484"/>
      <c r="I78" s="484"/>
      <c r="J78" s="420"/>
      <c r="K78" s="485"/>
      <c r="L78" s="485"/>
      <c r="M78" s="371"/>
      <c r="N78" s="376"/>
      <c r="O78" s="376"/>
      <c r="P78" s="483"/>
      <c r="Q78" s="484"/>
      <c r="R78" s="483"/>
      <c r="S78" s="376"/>
      <c r="T78" s="485"/>
      <c r="U78" s="485"/>
      <c r="V78" s="376"/>
      <c r="W78" s="376"/>
      <c r="X78" s="376"/>
      <c r="Y78" s="483"/>
      <c r="Z78" s="484"/>
      <c r="AA78" s="483"/>
      <c r="AB78" s="376"/>
      <c r="AC78" s="485"/>
      <c r="AD78" s="485"/>
      <c r="AE78" s="371"/>
      <c r="AF78" s="376"/>
      <c r="AG78" s="376"/>
      <c r="AH78" s="483"/>
      <c r="AI78" s="484"/>
      <c r="AJ78" s="483"/>
      <c r="AK78" s="376"/>
      <c r="AL78" s="485"/>
      <c r="AM78" s="485"/>
    </row>
    <row r="79" spans="1:40" s="377" customFormat="1" x14ac:dyDescent="0.2">
      <c r="A79" s="482"/>
      <c r="B79" s="420"/>
      <c r="C79" s="420"/>
      <c r="D79" s="371"/>
      <c r="E79" s="376"/>
      <c r="F79" s="376"/>
      <c r="G79" s="484"/>
      <c r="H79" s="484"/>
      <c r="I79" s="484"/>
      <c r="J79" s="420"/>
      <c r="K79" s="485"/>
      <c r="L79" s="485"/>
      <c r="M79" s="371"/>
      <c r="N79" s="376"/>
      <c r="O79" s="376"/>
      <c r="P79" s="483"/>
      <c r="Q79" s="484"/>
      <c r="R79" s="483"/>
      <c r="S79" s="376"/>
      <c r="T79" s="485"/>
      <c r="U79" s="485"/>
      <c r="V79" s="376"/>
      <c r="W79" s="376"/>
      <c r="X79" s="376"/>
      <c r="Y79" s="483"/>
      <c r="Z79" s="484"/>
      <c r="AA79" s="483"/>
      <c r="AB79" s="376"/>
      <c r="AC79" s="485"/>
      <c r="AD79" s="485"/>
      <c r="AE79" s="371"/>
      <c r="AF79" s="376"/>
      <c r="AG79" s="376"/>
      <c r="AH79" s="483"/>
      <c r="AI79" s="484"/>
      <c r="AJ79" s="483"/>
      <c r="AK79" s="376"/>
      <c r="AL79" s="485"/>
      <c r="AM79" s="485"/>
    </row>
    <row r="80" spans="1:40" s="377" customFormat="1" x14ac:dyDescent="0.2">
      <c r="A80" s="482"/>
      <c r="B80" s="420"/>
      <c r="C80" s="420"/>
      <c r="D80" s="371"/>
      <c r="E80" s="376"/>
      <c r="F80" s="376"/>
      <c r="G80" s="484"/>
      <c r="H80" s="484"/>
      <c r="I80" s="484"/>
      <c r="J80" s="420"/>
      <c r="K80" s="485"/>
      <c r="L80" s="485"/>
      <c r="M80" s="371"/>
      <c r="N80" s="376"/>
      <c r="O80" s="376"/>
      <c r="P80" s="483"/>
      <c r="Q80" s="484"/>
      <c r="R80" s="483"/>
      <c r="S80" s="376"/>
      <c r="T80" s="485"/>
      <c r="U80" s="485"/>
      <c r="V80" s="376"/>
      <c r="W80" s="376"/>
      <c r="X80" s="376"/>
      <c r="Y80" s="483"/>
      <c r="Z80" s="484"/>
      <c r="AA80" s="483"/>
      <c r="AB80" s="376"/>
      <c r="AC80" s="485"/>
      <c r="AD80" s="485"/>
      <c r="AE80" s="371"/>
      <c r="AF80" s="376"/>
      <c r="AG80" s="376"/>
      <c r="AH80" s="483"/>
      <c r="AI80" s="484"/>
      <c r="AJ80" s="483"/>
      <c r="AK80" s="376"/>
      <c r="AL80" s="485"/>
      <c r="AM80" s="485"/>
    </row>
    <row r="81" spans="1:39" s="377" customFormat="1" x14ac:dyDescent="0.2">
      <c r="A81" s="482"/>
      <c r="B81" s="420"/>
      <c r="C81" s="420"/>
      <c r="D81" s="371"/>
      <c r="E81" s="376"/>
      <c r="F81" s="376"/>
      <c r="G81" s="484"/>
      <c r="H81" s="484"/>
      <c r="I81" s="484"/>
      <c r="J81" s="420"/>
      <c r="K81" s="485"/>
      <c r="L81" s="485"/>
      <c r="M81" s="371"/>
      <c r="N81" s="376"/>
      <c r="O81" s="376"/>
      <c r="P81" s="483"/>
      <c r="Q81" s="484"/>
      <c r="R81" s="483"/>
      <c r="S81" s="376"/>
      <c r="T81" s="485"/>
      <c r="U81" s="485"/>
      <c r="V81" s="376"/>
      <c r="W81" s="376"/>
      <c r="X81" s="376"/>
      <c r="Y81" s="483"/>
      <c r="Z81" s="484"/>
      <c r="AA81" s="483"/>
      <c r="AB81" s="376"/>
      <c r="AC81" s="485"/>
      <c r="AD81" s="485"/>
      <c r="AE81" s="371"/>
      <c r="AF81" s="376"/>
      <c r="AG81" s="376"/>
      <c r="AH81" s="483"/>
      <c r="AI81" s="484"/>
      <c r="AJ81" s="483"/>
      <c r="AK81" s="376"/>
      <c r="AL81" s="485"/>
      <c r="AM81" s="485"/>
    </row>
    <row r="82" spans="1:39" s="377" customFormat="1" x14ac:dyDescent="0.2">
      <c r="A82" s="482"/>
      <c r="B82" s="420"/>
      <c r="C82" s="420"/>
      <c r="D82" s="371"/>
      <c r="E82" s="376"/>
      <c r="F82" s="376"/>
      <c r="G82" s="484"/>
      <c r="H82" s="484"/>
      <c r="I82" s="484"/>
      <c r="J82" s="420"/>
      <c r="K82" s="485"/>
      <c r="L82" s="485"/>
      <c r="M82" s="371"/>
      <c r="N82" s="376"/>
      <c r="O82" s="376"/>
      <c r="P82" s="483"/>
      <c r="Q82" s="484"/>
      <c r="R82" s="483"/>
      <c r="S82" s="376"/>
      <c r="T82" s="485"/>
      <c r="U82" s="485"/>
      <c r="V82" s="376"/>
      <c r="W82" s="376"/>
      <c r="X82" s="376"/>
      <c r="Y82" s="483"/>
      <c r="Z82" s="484"/>
      <c r="AA82" s="483"/>
      <c r="AB82" s="376"/>
      <c r="AC82" s="485"/>
      <c r="AD82" s="485"/>
      <c r="AE82" s="371"/>
      <c r="AF82" s="376"/>
      <c r="AG82" s="376"/>
      <c r="AH82" s="483"/>
      <c r="AI82" s="484"/>
      <c r="AJ82" s="483"/>
      <c r="AK82" s="376"/>
      <c r="AL82" s="485"/>
      <c r="AM82" s="485"/>
    </row>
    <row r="83" spans="1:39" s="377" customFormat="1" x14ac:dyDescent="0.2">
      <c r="A83" s="371"/>
      <c r="B83" s="371"/>
      <c r="C83" s="420"/>
      <c r="D83" s="371"/>
      <c r="E83" s="376"/>
      <c r="F83" s="376"/>
      <c r="G83" s="489"/>
      <c r="H83" s="376"/>
      <c r="I83" s="489"/>
      <c r="J83" s="371"/>
      <c r="K83" s="487"/>
      <c r="L83" s="371"/>
      <c r="M83" s="371"/>
      <c r="N83" s="376"/>
      <c r="O83" s="376"/>
      <c r="P83" s="486"/>
      <c r="Q83" s="376"/>
      <c r="R83" s="486"/>
      <c r="S83" s="376"/>
      <c r="T83" s="487"/>
      <c r="U83" s="371"/>
      <c r="V83" s="376"/>
      <c r="W83" s="376"/>
      <c r="X83" s="376"/>
      <c r="Y83" s="486"/>
      <c r="Z83" s="376"/>
      <c r="AA83" s="486"/>
      <c r="AB83" s="376"/>
      <c r="AC83" s="487"/>
      <c r="AD83" s="371"/>
      <c r="AE83" s="371"/>
      <c r="AF83" s="490"/>
      <c r="AG83" s="490"/>
      <c r="AH83" s="490"/>
      <c r="AI83" s="490"/>
      <c r="AJ83" s="490"/>
      <c r="AK83" s="490"/>
      <c r="AL83" s="490"/>
      <c r="AM83" s="490"/>
    </row>
    <row r="84" spans="1:39" s="377" customFormat="1" x14ac:dyDescent="0.2">
      <c r="A84" s="371"/>
      <c r="B84" s="371"/>
      <c r="C84" s="420"/>
      <c r="D84" s="371"/>
      <c r="E84" s="376"/>
      <c r="F84" s="376"/>
      <c r="G84" s="489"/>
      <c r="H84" s="376"/>
      <c r="I84" s="489"/>
      <c r="J84" s="371"/>
      <c r="K84" s="487"/>
      <c r="L84" s="371"/>
      <c r="M84" s="371"/>
      <c r="N84" s="376"/>
      <c r="O84" s="376"/>
      <c r="P84" s="486"/>
      <c r="Q84" s="376"/>
      <c r="R84" s="486"/>
      <c r="S84" s="376"/>
      <c r="T84" s="487"/>
      <c r="U84" s="371"/>
      <c r="V84" s="376"/>
      <c r="W84" s="376"/>
      <c r="X84" s="376"/>
      <c r="Y84" s="486"/>
      <c r="Z84" s="376"/>
      <c r="AA84" s="486"/>
      <c r="AB84" s="376"/>
      <c r="AC84" s="487"/>
      <c r="AD84" s="371"/>
      <c r="AE84" s="371"/>
      <c r="AF84" s="490"/>
      <c r="AG84" s="490"/>
      <c r="AH84" s="490"/>
      <c r="AI84" s="490"/>
      <c r="AJ84" s="490"/>
      <c r="AK84" s="490"/>
      <c r="AL84" s="490"/>
      <c r="AM84" s="490"/>
    </row>
  </sheetData>
  <mergeCells count="31">
    <mergeCell ref="E3:AM3"/>
    <mergeCell ref="G5:L5"/>
    <mergeCell ref="P5:U5"/>
    <mergeCell ref="Y5:AD5"/>
    <mergeCell ref="AH5:AM5"/>
    <mergeCell ref="A25:A28"/>
    <mergeCell ref="N7:O7"/>
    <mergeCell ref="P7:R7"/>
    <mergeCell ref="T7:U7"/>
    <mergeCell ref="W7:X7"/>
    <mergeCell ref="A7:A9"/>
    <mergeCell ref="C7:C9"/>
    <mergeCell ref="E7:F7"/>
    <mergeCell ref="G7:I7"/>
    <mergeCell ref="K7:L7"/>
    <mergeCell ref="AF7:AG7"/>
    <mergeCell ref="AH7:AJ7"/>
    <mergeCell ref="AL7:AM7"/>
    <mergeCell ref="A15:A18"/>
    <mergeCell ref="A20:A23"/>
    <mergeCell ref="Y7:AA7"/>
    <mergeCell ref="AC7:AD7"/>
    <mergeCell ref="A60:A63"/>
    <mergeCell ref="A65:A68"/>
    <mergeCell ref="A70:A73"/>
    <mergeCell ref="A30:A33"/>
    <mergeCell ref="A35:A38"/>
    <mergeCell ref="A40:A43"/>
    <mergeCell ref="A45:A48"/>
    <mergeCell ref="A50:A53"/>
    <mergeCell ref="A55:A58"/>
  </mergeCells>
  <printOptions horizontalCentered="1"/>
  <pageMargins left="0" right="0" top="0.74803149606299213" bottom="0.74803149606299213" header="0.31496062992125984" footer="0.31496062992125984"/>
  <pageSetup paperSize="9" scale="55" fitToHeight="0" orientation="landscape" verticalDpi="597" r:id="rId1"/>
  <headerFooter>
    <oddHeader>&amp;L&amp;"Arial,Normale"&amp;9IVASS - SERVIZIO STUDI E GESTIONE DATI
DIVISIONE STUDI E ANALISI STATISTICHE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N80"/>
  <sheetViews>
    <sheetView showGridLines="0" view="pageBreakPreview" zoomScale="60" zoomScaleNormal="73" workbookViewId="0">
      <selection activeCell="AH60" sqref="AH60"/>
    </sheetView>
  </sheetViews>
  <sheetFormatPr defaultRowHeight="12" x14ac:dyDescent="0.2"/>
  <cols>
    <col min="1" max="1" width="5.85546875" style="370" customWidth="1"/>
    <col min="2" max="2" width="0.5703125" style="371" customWidth="1"/>
    <col min="3" max="3" width="8.5703125" style="372" customWidth="1"/>
    <col min="4" max="4" width="0.5703125" style="371" customWidth="1"/>
    <col min="5" max="5" width="11.5703125" style="373" customWidth="1"/>
    <col min="6" max="6" width="9.85546875" style="373" customWidth="1"/>
    <col min="7" max="7" width="11.42578125" style="439" customWidth="1"/>
    <col min="8" max="8" width="0.5703125" style="373" customWidth="1"/>
    <col min="9" max="9" width="9.7109375" style="439" customWidth="1"/>
    <col min="10" max="10" width="0.5703125" style="371" customWidth="1"/>
    <col min="11" max="11" width="11.42578125" style="375" customWidth="1"/>
    <col min="12" max="12" width="9.7109375" style="370" customWidth="1"/>
    <col min="13" max="13" width="0.5703125" style="371" customWidth="1"/>
    <col min="14" max="14" width="10.85546875" style="373" customWidth="1"/>
    <col min="15" max="15" width="9.85546875" style="373" customWidth="1"/>
    <col min="16" max="16" width="11.42578125" style="374" customWidth="1"/>
    <col min="17" max="17" width="0.5703125" style="373" customWidth="1"/>
    <col min="18" max="18" width="9.7109375" style="374" customWidth="1"/>
    <col min="19" max="19" width="0.5703125" style="376" customWidth="1"/>
    <col min="20" max="20" width="11.42578125" style="375" customWidth="1"/>
    <col min="21" max="21" width="9.7109375" style="370" customWidth="1"/>
    <col min="22" max="22" width="0.5703125" style="376" customWidth="1"/>
    <col min="23" max="23" width="0.5703125" style="371" customWidth="1"/>
    <col min="24" max="40" width="9.140625" style="377"/>
    <col min="41" max="256" width="9.140625" style="379"/>
    <col min="257" max="257" width="5.85546875" style="379" customWidth="1"/>
    <col min="258" max="258" width="0.5703125" style="379" customWidth="1"/>
    <col min="259" max="259" width="8.5703125" style="379" customWidth="1"/>
    <col min="260" max="260" width="0.5703125" style="379" customWidth="1"/>
    <col min="261" max="261" width="11.5703125" style="379" customWidth="1"/>
    <col min="262" max="262" width="9.85546875" style="379" customWidth="1"/>
    <col min="263" max="263" width="11.42578125" style="379" customWidth="1"/>
    <col min="264" max="264" width="0.5703125" style="379" customWidth="1"/>
    <col min="265" max="265" width="9.7109375" style="379" customWidth="1"/>
    <col min="266" max="266" width="0.5703125" style="379" customWidth="1"/>
    <col min="267" max="267" width="11.42578125" style="379" customWidth="1"/>
    <col min="268" max="268" width="9.7109375" style="379" customWidth="1"/>
    <col min="269" max="269" width="0.5703125" style="379" customWidth="1"/>
    <col min="270" max="270" width="10.85546875" style="379" customWidth="1"/>
    <col min="271" max="271" width="9.85546875" style="379" customWidth="1"/>
    <col min="272" max="272" width="11.42578125" style="379" customWidth="1"/>
    <col min="273" max="273" width="0.5703125" style="379" customWidth="1"/>
    <col min="274" max="274" width="9.7109375" style="379" customWidth="1"/>
    <col min="275" max="275" width="0.5703125" style="379" customWidth="1"/>
    <col min="276" max="276" width="11.42578125" style="379" customWidth="1"/>
    <col min="277" max="277" width="9.7109375" style="379" customWidth="1"/>
    <col min="278" max="279" width="0.5703125" style="379" customWidth="1"/>
    <col min="280" max="512" width="9.140625" style="379"/>
    <col min="513" max="513" width="5.85546875" style="379" customWidth="1"/>
    <col min="514" max="514" width="0.5703125" style="379" customWidth="1"/>
    <col min="515" max="515" width="8.5703125" style="379" customWidth="1"/>
    <col min="516" max="516" width="0.5703125" style="379" customWidth="1"/>
    <col min="517" max="517" width="11.5703125" style="379" customWidth="1"/>
    <col min="518" max="518" width="9.85546875" style="379" customWidth="1"/>
    <col min="519" max="519" width="11.42578125" style="379" customWidth="1"/>
    <col min="520" max="520" width="0.5703125" style="379" customWidth="1"/>
    <col min="521" max="521" width="9.7109375" style="379" customWidth="1"/>
    <col min="522" max="522" width="0.5703125" style="379" customWidth="1"/>
    <col min="523" max="523" width="11.42578125" style="379" customWidth="1"/>
    <col min="524" max="524" width="9.7109375" style="379" customWidth="1"/>
    <col min="525" max="525" width="0.5703125" style="379" customWidth="1"/>
    <col min="526" max="526" width="10.85546875" style="379" customWidth="1"/>
    <col min="527" max="527" width="9.85546875" style="379" customWidth="1"/>
    <col min="528" max="528" width="11.42578125" style="379" customWidth="1"/>
    <col min="529" max="529" width="0.5703125" style="379" customWidth="1"/>
    <col min="530" max="530" width="9.7109375" style="379" customWidth="1"/>
    <col min="531" max="531" width="0.5703125" style="379" customWidth="1"/>
    <col min="532" max="532" width="11.42578125" style="379" customWidth="1"/>
    <col min="533" max="533" width="9.7109375" style="379" customWidth="1"/>
    <col min="534" max="535" width="0.5703125" style="379" customWidth="1"/>
    <col min="536" max="768" width="9.140625" style="379"/>
    <col min="769" max="769" width="5.85546875" style="379" customWidth="1"/>
    <col min="770" max="770" width="0.5703125" style="379" customWidth="1"/>
    <col min="771" max="771" width="8.5703125" style="379" customWidth="1"/>
    <col min="772" max="772" width="0.5703125" style="379" customWidth="1"/>
    <col min="773" max="773" width="11.5703125" style="379" customWidth="1"/>
    <col min="774" max="774" width="9.85546875" style="379" customWidth="1"/>
    <col min="775" max="775" width="11.42578125" style="379" customWidth="1"/>
    <col min="776" max="776" width="0.5703125" style="379" customWidth="1"/>
    <col min="777" max="777" width="9.7109375" style="379" customWidth="1"/>
    <col min="778" max="778" width="0.5703125" style="379" customWidth="1"/>
    <col min="779" max="779" width="11.42578125" style="379" customWidth="1"/>
    <col min="780" max="780" width="9.7109375" style="379" customWidth="1"/>
    <col min="781" max="781" width="0.5703125" style="379" customWidth="1"/>
    <col min="782" max="782" width="10.85546875" style="379" customWidth="1"/>
    <col min="783" max="783" width="9.85546875" style="379" customWidth="1"/>
    <col min="784" max="784" width="11.42578125" style="379" customWidth="1"/>
    <col min="785" max="785" width="0.5703125" style="379" customWidth="1"/>
    <col min="786" max="786" width="9.7109375" style="379" customWidth="1"/>
    <col min="787" max="787" width="0.5703125" style="379" customWidth="1"/>
    <col min="788" max="788" width="11.42578125" style="379" customWidth="1"/>
    <col min="789" max="789" width="9.7109375" style="379" customWidth="1"/>
    <col min="790" max="791" width="0.5703125" style="379" customWidth="1"/>
    <col min="792" max="1024" width="9.140625" style="379"/>
    <col min="1025" max="1025" width="5.85546875" style="379" customWidth="1"/>
    <col min="1026" max="1026" width="0.5703125" style="379" customWidth="1"/>
    <col min="1027" max="1027" width="8.5703125" style="379" customWidth="1"/>
    <col min="1028" max="1028" width="0.5703125" style="379" customWidth="1"/>
    <col min="1029" max="1029" width="11.5703125" style="379" customWidth="1"/>
    <col min="1030" max="1030" width="9.85546875" style="379" customWidth="1"/>
    <col min="1031" max="1031" width="11.42578125" style="379" customWidth="1"/>
    <col min="1032" max="1032" width="0.5703125" style="379" customWidth="1"/>
    <col min="1033" max="1033" width="9.7109375" style="379" customWidth="1"/>
    <col min="1034" max="1034" width="0.5703125" style="379" customWidth="1"/>
    <col min="1035" max="1035" width="11.42578125" style="379" customWidth="1"/>
    <col min="1036" max="1036" width="9.7109375" style="379" customWidth="1"/>
    <col min="1037" max="1037" width="0.5703125" style="379" customWidth="1"/>
    <col min="1038" max="1038" width="10.85546875" style="379" customWidth="1"/>
    <col min="1039" max="1039" width="9.85546875" style="379" customWidth="1"/>
    <col min="1040" max="1040" width="11.42578125" style="379" customWidth="1"/>
    <col min="1041" max="1041" width="0.5703125" style="379" customWidth="1"/>
    <col min="1042" max="1042" width="9.7109375" style="379" customWidth="1"/>
    <col min="1043" max="1043" width="0.5703125" style="379" customWidth="1"/>
    <col min="1044" max="1044" width="11.42578125" style="379" customWidth="1"/>
    <col min="1045" max="1045" width="9.7109375" style="379" customWidth="1"/>
    <col min="1046" max="1047" width="0.5703125" style="379" customWidth="1"/>
    <col min="1048" max="1280" width="9.140625" style="379"/>
    <col min="1281" max="1281" width="5.85546875" style="379" customWidth="1"/>
    <col min="1282" max="1282" width="0.5703125" style="379" customWidth="1"/>
    <col min="1283" max="1283" width="8.5703125" style="379" customWidth="1"/>
    <col min="1284" max="1284" width="0.5703125" style="379" customWidth="1"/>
    <col min="1285" max="1285" width="11.5703125" style="379" customWidth="1"/>
    <col min="1286" max="1286" width="9.85546875" style="379" customWidth="1"/>
    <col min="1287" max="1287" width="11.42578125" style="379" customWidth="1"/>
    <col min="1288" max="1288" width="0.5703125" style="379" customWidth="1"/>
    <col min="1289" max="1289" width="9.7109375" style="379" customWidth="1"/>
    <col min="1290" max="1290" width="0.5703125" style="379" customWidth="1"/>
    <col min="1291" max="1291" width="11.42578125" style="379" customWidth="1"/>
    <col min="1292" max="1292" width="9.7109375" style="379" customWidth="1"/>
    <col min="1293" max="1293" width="0.5703125" style="379" customWidth="1"/>
    <col min="1294" max="1294" width="10.85546875" style="379" customWidth="1"/>
    <col min="1295" max="1295" width="9.85546875" style="379" customWidth="1"/>
    <col min="1296" max="1296" width="11.42578125" style="379" customWidth="1"/>
    <col min="1297" max="1297" width="0.5703125" style="379" customWidth="1"/>
    <col min="1298" max="1298" width="9.7109375" style="379" customWidth="1"/>
    <col min="1299" max="1299" width="0.5703125" style="379" customWidth="1"/>
    <col min="1300" max="1300" width="11.42578125" style="379" customWidth="1"/>
    <col min="1301" max="1301" width="9.7109375" style="379" customWidth="1"/>
    <col min="1302" max="1303" width="0.5703125" style="379" customWidth="1"/>
    <col min="1304" max="1536" width="9.140625" style="379"/>
    <col min="1537" max="1537" width="5.85546875" style="379" customWidth="1"/>
    <col min="1538" max="1538" width="0.5703125" style="379" customWidth="1"/>
    <col min="1539" max="1539" width="8.5703125" style="379" customWidth="1"/>
    <col min="1540" max="1540" width="0.5703125" style="379" customWidth="1"/>
    <col min="1541" max="1541" width="11.5703125" style="379" customWidth="1"/>
    <col min="1542" max="1542" width="9.85546875" style="379" customWidth="1"/>
    <col min="1543" max="1543" width="11.42578125" style="379" customWidth="1"/>
    <col min="1544" max="1544" width="0.5703125" style="379" customWidth="1"/>
    <col min="1545" max="1545" width="9.7109375" style="379" customWidth="1"/>
    <col min="1546" max="1546" width="0.5703125" style="379" customWidth="1"/>
    <col min="1547" max="1547" width="11.42578125" style="379" customWidth="1"/>
    <col min="1548" max="1548" width="9.7109375" style="379" customWidth="1"/>
    <col min="1549" max="1549" width="0.5703125" style="379" customWidth="1"/>
    <col min="1550" max="1550" width="10.85546875" style="379" customWidth="1"/>
    <col min="1551" max="1551" width="9.85546875" style="379" customWidth="1"/>
    <col min="1552" max="1552" width="11.42578125" style="379" customWidth="1"/>
    <col min="1553" max="1553" width="0.5703125" style="379" customWidth="1"/>
    <col min="1554" max="1554" width="9.7109375" style="379" customWidth="1"/>
    <col min="1555" max="1555" width="0.5703125" style="379" customWidth="1"/>
    <col min="1556" max="1556" width="11.42578125" style="379" customWidth="1"/>
    <col min="1557" max="1557" width="9.7109375" style="379" customWidth="1"/>
    <col min="1558" max="1559" width="0.5703125" style="379" customWidth="1"/>
    <col min="1560" max="1792" width="9.140625" style="379"/>
    <col min="1793" max="1793" width="5.85546875" style="379" customWidth="1"/>
    <col min="1794" max="1794" width="0.5703125" style="379" customWidth="1"/>
    <col min="1795" max="1795" width="8.5703125" style="379" customWidth="1"/>
    <col min="1796" max="1796" width="0.5703125" style="379" customWidth="1"/>
    <col min="1797" max="1797" width="11.5703125" style="379" customWidth="1"/>
    <col min="1798" max="1798" width="9.85546875" style="379" customWidth="1"/>
    <col min="1799" max="1799" width="11.42578125" style="379" customWidth="1"/>
    <col min="1800" max="1800" width="0.5703125" style="379" customWidth="1"/>
    <col min="1801" max="1801" width="9.7109375" style="379" customWidth="1"/>
    <col min="1802" max="1802" width="0.5703125" style="379" customWidth="1"/>
    <col min="1803" max="1803" width="11.42578125" style="379" customWidth="1"/>
    <col min="1804" max="1804" width="9.7109375" style="379" customWidth="1"/>
    <col min="1805" max="1805" width="0.5703125" style="379" customWidth="1"/>
    <col min="1806" max="1806" width="10.85546875" style="379" customWidth="1"/>
    <col min="1807" max="1807" width="9.85546875" style="379" customWidth="1"/>
    <col min="1808" max="1808" width="11.42578125" style="379" customWidth="1"/>
    <col min="1809" max="1809" width="0.5703125" style="379" customWidth="1"/>
    <col min="1810" max="1810" width="9.7109375" style="379" customWidth="1"/>
    <col min="1811" max="1811" width="0.5703125" style="379" customWidth="1"/>
    <col min="1812" max="1812" width="11.42578125" style="379" customWidth="1"/>
    <col min="1813" max="1813" width="9.7109375" style="379" customWidth="1"/>
    <col min="1814" max="1815" width="0.5703125" style="379" customWidth="1"/>
    <col min="1816" max="2048" width="9.140625" style="379"/>
    <col min="2049" max="2049" width="5.85546875" style="379" customWidth="1"/>
    <col min="2050" max="2050" width="0.5703125" style="379" customWidth="1"/>
    <col min="2051" max="2051" width="8.5703125" style="379" customWidth="1"/>
    <col min="2052" max="2052" width="0.5703125" style="379" customWidth="1"/>
    <col min="2053" max="2053" width="11.5703125" style="379" customWidth="1"/>
    <col min="2054" max="2054" width="9.85546875" style="379" customWidth="1"/>
    <col min="2055" max="2055" width="11.42578125" style="379" customWidth="1"/>
    <col min="2056" max="2056" width="0.5703125" style="379" customWidth="1"/>
    <col min="2057" max="2057" width="9.7109375" style="379" customWidth="1"/>
    <col min="2058" max="2058" width="0.5703125" style="379" customWidth="1"/>
    <col min="2059" max="2059" width="11.42578125" style="379" customWidth="1"/>
    <col min="2060" max="2060" width="9.7109375" style="379" customWidth="1"/>
    <col min="2061" max="2061" width="0.5703125" style="379" customWidth="1"/>
    <col min="2062" max="2062" width="10.85546875" style="379" customWidth="1"/>
    <col min="2063" max="2063" width="9.85546875" style="379" customWidth="1"/>
    <col min="2064" max="2064" width="11.42578125" style="379" customWidth="1"/>
    <col min="2065" max="2065" width="0.5703125" style="379" customWidth="1"/>
    <col min="2066" max="2066" width="9.7109375" style="379" customWidth="1"/>
    <col min="2067" max="2067" width="0.5703125" style="379" customWidth="1"/>
    <col min="2068" max="2068" width="11.42578125" style="379" customWidth="1"/>
    <col min="2069" max="2069" width="9.7109375" style="379" customWidth="1"/>
    <col min="2070" max="2071" width="0.5703125" style="379" customWidth="1"/>
    <col min="2072" max="2304" width="9.140625" style="379"/>
    <col min="2305" max="2305" width="5.85546875" style="379" customWidth="1"/>
    <col min="2306" max="2306" width="0.5703125" style="379" customWidth="1"/>
    <col min="2307" max="2307" width="8.5703125" style="379" customWidth="1"/>
    <col min="2308" max="2308" width="0.5703125" style="379" customWidth="1"/>
    <col min="2309" max="2309" width="11.5703125" style="379" customWidth="1"/>
    <col min="2310" max="2310" width="9.85546875" style="379" customWidth="1"/>
    <col min="2311" max="2311" width="11.42578125" style="379" customWidth="1"/>
    <col min="2312" max="2312" width="0.5703125" style="379" customWidth="1"/>
    <col min="2313" max="2313" width="9.7109375" style="379" customWidth="1"/>
    <col min="2314" max="2314" width="0.5703125" style="379" customWidth="1"/>
    <col min="2315" max="2315" width="11.42578125" style="379" customWidth="1"/>
    <col min="2316" max="2316" width="9.7109375" style="379" customWidth="1"/>
    <col min="2317" max="2317" width="0.5703125" style="379" customWidth="1"/>
    <col min="2318" max="2318" width="10.85546875" style="379" customWidth="1"/>
    <col min="2319" max="2319" width="9.85546875" style="379" customWidth="1"/>
    <col min="2320" max="2320" width="11.42578125" style="379" customWidth="1"/>
    <col min="2321" max="2321" width="0.5703125" style="379" customWidth="1"/>
    <col min="2322" max="2322" width="9.7109375" style="379" customWidth="1"/>
    <col min="2323" max="2323" width="0.5703125" style="379" customWidth="1"/>
    <col min="2324" max="2324" width="11.42578125" style="379" customWidth="1"/>
    <col min="2325" max="2325" width="9.7109375" style="379" customWidth="1"/>
    <col min="2326" max="2327" width="0.5703125" style="379" customWidth="1"/>
    <col min="2328" max="2560" width="9.140625" style="379"/>
    <col min="2561" max="2561" width="5.85546875" style="379" customWidth="1"/>
    <col min="2562" max="2562" width="0.5703125" style="379" customWidth="1"/>
    <col min="2563" max="2563" width="8.5703125" style="379" customWidth="1"/>
    <col min="2564" max="2564" width="0.5703125" style="379" customWidth="1"/>
    <col min="2565" max="2565" width="11.5703125" style="379" customWidth="1"/>
    <col min="2566" max="2566" width="9.85546875" style="379" customWidth="1"/>
    <col min="2567" max="2567" width="11.42578125" style="379" customWidth="1"/>
    <col min="2568" max="2568" width="0.5703125" style="379" customWidth="1"/>
    <col min="2569" max="2569" width="9.7109375" style="379" customWidth="1"/>
    <col min="2570" max="2570" width="0.5703125" style="379" customWidth="1"/>
    <col min="2571" max="2571" width="11.42578125" style="379" customWidth="1"/>
    <col min="2572" max="2572" width="9.7109375" style="379" customWidth="1"/>
    <col min="2573" max="2573" width="0.5703125" style="379" customWidth="1"/>
    <col min="2574" max="2574" width="10.85546875" style="379" customWidth="1"/>
    <col min="2575" max="2575" width="9.85546875" style="379" customWidth="1"/>
    <col min="2576" max="2576" width="11.42578125" style="379" customWidth="1"/>
    <col min="2577" max="2577" width="0.5703125" style="379" customWidth="1"/>
    <col min="2578" max="2578" width="9.7109375" style="379" customWidth="1"/>
    <col min="2579" max="2579" width="0.5703125" style="379" customWidth="1"/>
    <col min="2580" max="2580" width="11.42578125" style="379" customWidth="1"/>
    <col min="2581" max="2581" width="9.7109375" style="379" customWidth="1"/>
    <col min="2582" max="2583" width="0.5703125" style="379" customWidth="1"/>
    <col min="2584" max="2816" width="9.140625" style="379"/>
    <col min="2817" max="2817" width="5.85546875" style="379" customWidth="1"/>
    <col min="2818" max="2818" width="0.5703125" style="379" customWidth="1"/>
    <col min="2819" max="2819" width="8.5703125" style="379" customWidth="1"/>
    <col min="2820" max="2820" width="0.5703125" style="379" customWidth="1"/>
    <col min="2821" max="2821" width="11.5703125" style="379" customWidth="1"/>
    <col min="2822" max="2822" width="9.85546875" style="379" customWidth="1"/>
    <col min="2823" max="2823" width="11.42578125" style="379" customWidth="1"/>
    <col min="2824" max="2824" width="0.5703125" style="379" customWidth="1"/>
    <col min="2825" max="2825" width="9.7109375" style="379" customWidth="1"/>
    <col min="2826" max="2826" width="0.5703125" style="379" customWidth="1"/>
    <col min="2827" max="2827" width="11.42578125" style="379" customWidth="1"/>
    <col min="2828" max="2828" width="9.7109375" style="379" customWidth="1"/>
    <col min="2829" max="2829" width="0.5703125" style="379" customWidth="1"/>
    <col min="2830" max="2830" width="10.85546875" style="379" customWidth="1"/>
    <col min="2831" max="2831" width="9.85546875" style="379" customWidth="1"/>
    <col min="2832" max="2832" width="11.42578125" style="379" customWidth="1"/>
    <col min="2833" max="2833" width="0.5703125" style="379" customWidth="1"/>
    <col min="2834" max="2834" width="9.7109375" style="379" customWidth="1"/>
    <col min="2835" max="2835" width="0.5703125" style="379" customWidth="1"/>
    <col min="2836" max="2836" width="11.42578125" style="379" customWidth="1"/>
    <col min="2837" max="2837" width="9.7109375" style="379" customWidth="1"/>
    <col min="2838" max="2839" width="0.5703125" style="379" customWidth="1"/>
    <col min="2840" max="3072" width="9.140625" style="379"/>
    <col min="3073" max="3073" width="5.85546875" style="379" customWidth="1"/>
    <col min="3074" max="3074" width="0.5703125" style="379" customWidth="1"/>
    <col min="3075" max="3075" width="8.5703125" style="379" customWidth="1"/>
    <col min="3076" max="3076" width="0.5703125" style="379" customWidth="1"/>
    <col min="3077" max="3077" width="11.5703125" style="379" customWidth="1"/>
    <col min="3078" max="3078" width="9.85546875" style="379" customWidth="1"/>
    <col min="3079" max="3079" width="11.42578125" style="379" customWidth="1"/>
    <col min="3080" max="3080" width="0.5703125" style="379" customWidth="1"/>
    <col min="3081" max="3081" width="9.7109375" style="379" customWidth="1"/>
    <col min="3082" max="3082" width="0.5703125" style="379" customWidth="1"/>
    <col min="3083" max="3083" width="11.42578125" style="379" customWidth="1"/>
    <col min="3084" max="3084" width="9.7109375" style="379" customWidth="1"/>
    <col min="3085" max="3085" width="0.5703125" style="379" customWidth="1"/>
    <col min="3086" max="3086" width="10.85546875" style="379" customWidth="1"/>
    <col min="3087" max="3087" width="9.85546875" style="379" customWidth="1"/>
    <col min="3088" max="3088" width="11.42578125" style="379" customWidth="1"/>
    <col min="3089" max="3089" width="0.5703125" style="379" customWidth="1"/>
    <col min="3090" max="3090" width="9.7109375" style="379" customWidth="1"/>
    <col min="3091" max="3091" width="0.5703125" style="379" customWidth="1"/>
    <col min="3092" max="3092" width="11.42578125" style="379" customWidth="1"/>
    <col min="3093" max="3093" width="9.7109375" style="379" customWidth="1"/>
    <col min="3094" max="3095" width="0.5703125" style="379" customWidth="1"/>
    <col min="3096" max="3328" width="9.140625" style="379"/>
    <col min="3329" max="3329" width="5.85546875" style="379" customWidth="1"/>
    <col min="3330" max="3330" width="0.5703125" style="379" customWidth="1"/>
    <col min="3331" max="3331" width="8.5703125" style="379" customWidth="1"/>
    <col min="3332" max="3332" width="0.5703125" style="379" customWidth="1"/>
    <col min="3333" max="3333" width="11.5703125" style="379" customWidth="1"/>
    <col min="3334" max="3334" width="9.85546875" style="379" customWidth="1"/>
    <col min="3335" max="3335" width="11.42578125" style="379" customWidth="1"/>
    <col min="3336" max="3336" width="0.5703125" style="379" customWidth="1"/>
    <col min="3337" max="3337" width="9.7109375" style="379" customWidth="1"/>
    <col min="3338" max="3338" width="0.5703125" style="379" customWidth="1"/>
    <col min="3339" max="3339" width="11.42578125" style="379" customWidth="1"/>
    <col min="3340" max="3340" width="9.7109375" style="379" customWidth="1"/>
    <col min="3341" max="3341" width="0.5703125" style="379" customWidth="1"/>
    <col min="3342" max="3342" width="10.85546875" style="379" customWidth="1"/>
    <col min="3343" max="3343" width="9.85546875" style="379" customWidth="1"/>
    <col min="3344" max="3344" width="11.42578125" style="379" customWidth="1"/>
    <col min="3345" max="3345" width="0.5703125" style="379" customWidth="1"/>
    <col min="3346" max="3346" width="9.7109375" style="379" customWidth="1"/>
    <col min="3347" max="3347" width="0.5703125" style="379" customWidth="1"/>
    <col min="3348" max="3348" width="11.42578125" style="379" customWidth="1"/>
    <col min="3349" max="3349" width="9.7109375" style="379" customWidth="1"/>
    <col min="3350" max="3351" width="0.5703125" style="379" customWidth="1"/>
    <col min="3352" max="3584" width="9.140625" style="379"/>
    <col min="3585" max="3585" width="5.85546875" style="379" customWidth="1"/>
    <col min="3586" max="3586" width="0.5703125" style="379" customWidth="1"/>
    <col min="3587" max="3587" width="8.5703125" style="379" customWidth="1"/>
    <col min="3588" max="3588" width="0.5703125" style="379" customWidth="1"/>
    <col min="3589" max="3589" width="11.5703125" style="379" customWidth="1"/>
    <col min="3590" max="3590" width="9.85546875" style="379" customWidth="1"/>
    <col min="3591" max="3591" width="11.42578125" style="379" customWidth="1"/>
    <col min="3592" max="3592" width="0.5703125" style="379" customWidth="1"/>
    <col min="3593" max="3593" width="9.7109375" style="379" customWidth="1"/>
    <col min="3594" max="3594" width="0.5703125" style="379" customWidth="1"/>
    <col min="3595" max="3595" width="11.42578125" style="379" customWidth="1"/>
    <col min="3596" max="3596" width="9.7109375" style="379" customWidth="1"/>
    <col min="3597" max="3597" width="0.5703125" style="379" customWidth="1"/>
    <col min="3598" max="3598" width="10.85546875" style="379" customWidth="1"/>
    <col min="3599" max="3599" width="9.85546875" style="379" customWidth="1"/>
    <col min="3600" max="3600" width="11.42578125" style="379" customWidth="1"/>
    <col min="3601" max="3601" width="0.5703125" style="379" customWidth="1"/>
    <col min="3602" max="3602" width="9.7109375" style="379" customWidth="1"/>
    <col min="3603" max="3603" width="0.5703125" style="379" customWidth="1"/>
    <col min="3604" max="3604" width="11.42578125" style="379" customWidth="1"/>
    <col min="3605" max="3605" width="9.7109375" style="379" customWidth="1"/>
    <col min="3606" max="3607" width="0.5703125" style="379" customWidth="1"/>
    <col min="3608" max="3840" width="9.140625" style="379"/>
    <col min="3841" max="3841" width="5.85546875" style="379" customWidth="1"/>
    <col min="3842" max="3842" width="0.5703125" style="379" customWidth="1"/>
    <col min="3843" max="3843" width="8.5703125" style="379" customWidth="1"/>
    <col min="3844" max="3844" width="0.5703125" style="379" customWidth="1"/>
    <col min="3845" max="3845" width="11.5703125" style="379" customWidth="1"/>
    <col min="3846" max="3846" width="9.85546875" style="379" customWidth="1"/>
    <col min="3847" max="3847" width="11.42578125" style="379" customWidth="1"/>
    <col min="3848" max="3848" width="0.5703125" style="379" customWidth="1"/>
    <col min="3849" max="3849" width="9.7109375" style="379" customWidth="1"/>
    <col min="3850" max="3850" width="0.5703125" style="379" customWidth="1"/>
    <col min="3851" max="3851" width="11.42578125" style="379" customWidth="1"/>
    <col min="3852" max="3852" width="9.7109375" style="379" customWidth="1"/>
    <col min="3853" max="3853" width="0.5703125" style="379" customWidth="1"/>
    <col min="3854" max="3854" width="10.85546875" style="379" customWidth="1"/>
    <col min="3855" max="3855" width="9.85546875" style="379" customWidth="1"/>
    <col min="3856" max="3856" width="11.42578125" style="379" customWidth="1"/>
    <col min="3857" max="3857" width="0.5703125" style="379" customWidth="1"/>
    <col min="3858" max="3858" width="9.7109375" style="379" customWidth="1"/>
    <col min="3859" max="3859" width="0.5703125" style="379" customWidth="1"/>
    <col min="3860" max="3860" width="11.42578125" style="379" customWidth="1"/>
    <col min="3861" max="3861" width="9.7109375" style="379" customWidth="1"/>
    <col min="3862" max="3863" width="0.5703125" style="379" customWidth="1"/>
    <col min="3864" max="4096" width="9.140625" style="379"/>
    <col min="4097" max="4097" width="5.85546875" style="379" customWidth="1"/>
    <col min="4098" max="4098" width="0.5703125" style="379" customWidth="1"/>
    <col min="4099" max="4099" width="8.5703125" style="379" customWidth="1"/>
    <col min="4100" max="4100" width="0.5703125" style="379" customWidth="1"/>
    <col min="4101" max="4101" width="11.5703125" style="379" customWidth="1"/>
    <col min="4102" max="4102" width="9.85546875" style="379" customWidth="1"/>
    <col min="4103" max="4103" width="11.42578125" style="379" customWidth="1"/>
    <col min="4104" max="4104" width="0.5703125" style="379" customWidth="1"/>
    <col min="4105" max="4105" width="9.7109375" style="379" customWidth="1"/>
    <col min="4106" max="4106" width="0.5703125" style="379" customWidth="1"/>
    <col min="4107" max="4107" width="11.42578125" style="379" customWidth="1"/>
    <col min="4108" max="4108" width="9.7109375" style="379" customWidth="1"/>
    <col min="4109" max="4109" width="0.5703125" style="379" customWidth="1"/>
    <col min="4110" max="4110" width="10.85546875" style="379" customWidth="1"/>
    <col min="4111" max="4111" width="9.85546875" style="379" customWidth="1"/>
    <col min="4112" max="4112" width="11.42578125" style="379" customWidth="1"/>
    <col min="4113" max="4113" width="0.5703125" style="379" customWidth="1"/>
    <col min="4114" max="4114" width="9.7109375" style="379" customWidth="1"/>
    <col min="4115" max="4115" width="0.5703125" style="379" customWidth="1"/>
    <col min="4116" max="4116" width="11.42578125" style="379" customWidth="1"/>
    <col min="4117" max="4117" width="9.7109375" style="379" customWidth="1"/>
    <col min="4118" max="4119" width="0.5703125" style="379" customWidth="1"/>
    <col min="4120" max="4352" width="9.140625" style="379"/>
    <col min="4353" max="4353" width="5.85546875" style="379" customWidth="1"/>
    <col min="4354" max="4354" width="0.5703125" style="379" customWidth="1"/>
    <col min="4355" max="4355" width="8.5703125" style="379" customWidth="1"/>
    <col min="4356" max="4356" width="0.5703125" style="379" customWidth="1"/>
    <col min="4357" max="4357" width="11.5703125" style="379" customWidth="1"/>
    <col min="4358" max="4358" width="9.85546875" style="379" customWidth="1"/>
    <col min="4359" max="4359" width="11.42578125" style="379" customWidth="1"/>
    <col min="4360" max="4360" width="0.5703125" style="379" customWidth="1"/>
    <col min="4361" max="4361" width="9.7109375" style="379" customWidth="1"/>
    <col min="4362" max="4362" width="0.5703125" style="379" customWidth="1"/>
    <col min="4363" max="4363" width="11.42578125" style="379" customWidth="1"/>
    <col min="4364" max="4364" width="9.7109375" style="379" customWidth="1"/>
    <col min="4365" max="4365" width="0.5703125" style="379" customWidth="1"/>
    <col min="4366" max="4366" width="10.85546875" style="379" customWidth="1"/>
    <col min="4367" max="4367" width="9.85546875" style="379" customWidth="1"/>
    <col min="4368" max="4368" width="11.42578125" style="379" customWidth="1"/>
    <col min="4369" max="4369" width="0.5703125" style="379" customWidth="1"/>
    <col min="4370" max="4370" width="9.7109375" style="379" customWidth="1"/>
    <col min="4371" max="4371" width="0.5703125" style="379" customWidth="1"/>
    <col min="4372" max="4372" width="11.42578125" style="379" customWidth="1"/>
    <col min="4373" max="4373" width="9.7109375" style="379" customWidth="1"/>
    <col min="4374" max="4375" width="0.5703125" style="379" customWidth="1"/>
    <col min="4376" max="4608" width="9.140625" style="379"/>
    <col min="4609" max="4609" width="5.85546875" style="379" customWidth="1"/>
    <col min="4610" max="4610" width="0.5703125" style="379" customWidth="1"/>
    <col min="4611" max="4611" width="8.5703125" style="379" customWidth="1"/>
    <col min="4612" max="4612" width="0.5703125" style="379" customWidth="1"/>
    <col min="4613" max="4613" width="11.5703125" style="379" customWidth="1"/>
    <col min="4614" max="4614" width="9.85546875" style="379" customWidth="1"/>
    <col min="4615" max="4615" width="11.42578125" style="379" customWidth="1"/>
    <col min="4616" max="4616" width="0.5703125" style="379" customWidth="1"/>
    <col min="4617" max="4617" width="9.7109375" style="379" customWidth="1"/>
    <col min="4618" max="4618" width="0.5703125" style="379" customWidth="1"/>
    <col min="4619" max="4619" width="11.42578125" style="379" customWidth="1"/>
    <col min="4620" max="4620" width="9.7109375" style="379" customWidth="1"/>
    <col min="4621" max="4621" width="0.5703125" style="379" customWidth="1"/>
    <col min="4622" max="4622" width="10.85546875" style="379" customWidth="1"/>
    <col min="4623" max="4623" width="9.85546875" style="379" customWidth="1"/>
    <col min="4624" max="4624" width="11.42578125" style="379" customWidth="1"/>
    <col min="4625" max="4625" width="0.5703125" style="379" customWidth="1"/>
    <col min="4626" max="4626" width="9.7109375" style="379" customWidth="1"/>
    <col min="4627" max="4627" width="0.5703125" style="379" customWidth="1"/>
    <col min="4628" max="4628" width="11.42578125" style="379" customWidth="1"/>
    <col min="4629" max="4629" width="9.7109375" style="379" customWidth="1"/>
    <col min="4630" max="4631" width="0.5703125" style="379" customWidth="1"/>
    <col min="4632" max="4864" width="9.140625" style="379"/>
    <col min="4865" max="4865" width="5.85546875" style="379" customWidth="1"/>
    <col min="4866" max="4866" width="0.5703125" style="379" customWidth="1"/>
    <col min="4867" max="4867" width="8.5703125" style="379" customWidth="1"/>
    <col min="4868" max="4868" width="0.5703125" style="379" customWidth="1"/>
    <col min="4869" max="4869" width="11.5703125" style="379" customWidth="1"/>
    <col min="4870" max="4870" width="9.85546875" style="379" customWidth="1"/>
    <col min="4871" max="4871" width="11.42578125" style="379" customWidth="1"/>
    <col min="4872" max="4872" width="0.5703125" style="379" customWidth="1"/>
    <col min="4873" max="4873" width="9.7109375" style="379" customWidth="1"/>
    <col min="4874" max="4874" width="0.5703125" style="379" customWidth="1"/>
    <col min="4875" max="4875" width="11.42578125" style="379" customWidth="1"/>
    <col min="4876" max="4876" width="9.7109375" style="379" customWidth="1"/>
    <col min="4877" max="4877" width="0.5703125" style="379" customWidth="1"/>
    <col min="4878" max="4878" width="10.85546875" style="379" customWidth="1"/>
    <col min="4879" max="4879" width="9.85546875" style="379" customWidth="1"/>
    <col min="4880" max="4880" width="11.42578125" style="379" customWidth="1"/>
    <col min="4881" max="4881" width="0.5703125" style="379" customWidth="1"/>
    <col min="4882" max="4882" width="9.7109375" style="379" customWidth="1"/>
    <col min="4883" max="4883" width="0.5703125" style="379" customWidth="1"/>
    <col min="4884" max="4884" width="11.42578125" style="379" customWidth="1"/>
    <col min="4885" max="4885" width="9.7109375" style="379" customWidth="1"/>
    <col min="4886" max="4887" width="0.5703125" style="379" customWidth="1"/>
    <col min="4888" max="5120" width="9.140625" style="379"/>
    <col min="5121" max="5121" width="5.85546875" style="379" customWidth="1"/>
    <col min="5122" max="5122" width="0.5703125" style="379" customWidth="1"/>
    <col min="5123" max="5123" width="8.5703125" style="379" customWidth="1"/>
    <col min="5124" max="5124" width="0.5703125" style="379" customWidth="1"/>
    <col min="5125" max="5125" width="11.5703125" style="379" customWidth="1"/>
    <col min="5126" max="5126" width="9.85546875" style="379" customWidth="1"/>
    <col min="5127" max="5127" width="11.42578125" style="379" customWidth="1"/>
    <col min="5128" max="5128" width="0.5703125" style="379" customWidth="1"/>
    <col min="5129" max="5129" width="9.7109375" style="379" customWidth="1"/>
    <col min="5130" max="5130" width="0.5703125" style="379" customWidth="1"/>
    <col min="5131" max="5131" width="11.42578125" style="379" customWidth="1"/>
    <col min="5132" max="5132" width="9.7109375" style="379" customWidth="1"/>
    <col min="5133" max="5133" width="0.5703125" style="379" customWidth="1"/>
    <col min="5134" max="5134" width="10.85546875" style="379" customWidth="1"/>
    <col min="5135" max="5135" width="9.85546875" style="379" customWidth="1"/>
    <col min="5136" max="5136" width="11.42578125" style="379" customWidth="1"/>
    <col min="5137" max="5137" width="0.5703125" style="379" customWidth="1"/>
    <col min="5138" max="5138" width="9.7109375" style="379" customWidth="1"/>
    <col min="5139" max="5139" width="0.5703125" style="379" customWidth="1"/>
    <col min="5140" max="5140" width="11.42578125" style="379" customWidth="1"/>
    <col min="5141" max="5141" width="9.7109375" style="379" customWidth="1"/>
    <col min="5142" max="5143" width="0.5703125" style="379" customWidth="1"/>
    <col min="5144" max="5376" width="9.140625" style="379"/>
    <col min="5377" max="5377" width="5.85546875" style="379" customWidth="1"/>
    <col min="5378" max="5378" width="0.5703125" style="379" customWidth="1"/>
    <col min="5379" max="5379" width="8.5703125" style="379" customWidth="1"/>
    <col min="5380" max="5380" width="0.5703125" style="379" customWidth="1"/>
    <col min="5381" max="5381" width="11.5703125" style="379" customWidth="1"/>
    <col min="5382" max="5382" width="9.85546875" style="379" customWidth="1"/>
    <col min="5383" max="5383" width="11.42578125" style="379" customWidth="1"/>
    <col min="5384" max="5384" width="0.5703125" style="379" customWidth="1"/>
    <col min="5385" max="5385" width="9.7109375" style="379" customWidth="1"/>
    <col min="5386" max="5386" width="0.5703125" style="379" customWidth="1"/>
    <col min="5387" max="5387" width="11.42578125" style="379" customWidth="1"/>
    <col min="5388" max="5388" width="9.7109375" style="379" customWidth="1"/>
    <col min="5389" max="5389" width="0.5703125" style="379" customWidth="1"/>
    <col min="5390" max="5390" width="10.85546875" style="379" customWidth="1"/>
    <col min="5391" max="5391" width="9.85546875" style="379" customWidth="1"/>
    <col min="5392" max="5392" width="11.42578125" style="379" customWidth="1"/>
    <col min="5393" max="5393" width="0.5703125" style="379" customWidth="1"/>
    <col min="5394" max="5394" width="9.7109375" style="379" customWidth="1"/>
    <col min="5395" max="5395" width="0.5703125" style="379" customWidth="1"/>
    <col min="5396" max="5396" width="11.42578125" style="379" customWidth="1"/>
    <col min="5397" max="5397" width="9.7109375" style="379" customWidth="1"/>
    <col min="5398" max="5399" width="0.5703125" style="379" customWidth="1"/>
    <col min="5400" max="5632" width="9.140625" style="379"/>
    <col min="5633" max="5633" width="5.85546875" style="379" customWidth="1"/>
    <col min="5634" max="5634" width="0.5703125" style="379" customWidth="1"/>
    <col min="5635" max="5635" width="8.5703125" style="379" customWidth="1"/>
    <col min="5636" max="5636" width="0.5703125" style="379" customWidth="1"/>
    <col min="5637" max="5637" width="11.5703125" style="379" customWidth="1"/>
    <col min="5638" max="5638" width="9.85546875" style="379" customWidth="1"/>
    <col min="5639" max="5639" width="11.42578125" style="379" customWidth="1"/>
    <col min="5640" max="5640" width="0.5703125" style="379" customWidth="1"/>
    <col min="5641" max="5641" width="9.7109375" style="379" customWidth="1"/>
    <col min="5642" max="5642" width="0.5703125" style="379" customWidth="1"/>
    <col min="5643" max="5643" width="11.42578125" style="379" customWidth="1"/>
    <col min="5644" max="5644" width="9.7109375" style="379" customWidth="1"/>
    <col min="5645" max="5645" width="0.5703125" style="379" customWidth="1"/>
    <col min="5646" max="5646" width="10.85546875" style="379" customWidth="1"/>
    <col min="5647" max="5647" width="9.85546875" style="379" customWidth="1"/>
    <col min="5648" max="5648" width="11.42578125" style="379" customWidth="1"/>
    <col min="5649" max="5649" width="0.5703125" style="379" customWidth="1"/>
    <col min="5650" max="5650" width="9.7109375" style="379" customWidth="1"/>
    <col min="5651" max="5651" width="0.5703125" style="379" customWidth="1"/>
    <col min="5652" max="5652" width="11.42578125" style="379" customWidth="1"/>
    <col min="5653" max="5653" width="9.7109375" style="379" customWidth="1"/>
    <col min="5654" max="5655" width="0.5703125" style="379" customWidth="1"/>
    <col min="5656" max="5888" width="9.140625" style="379"/>
    <col min="5889" max="5889" width="5.85546875" style="379" customWidth="1"/>
    <col min="5890" max="5890" width="0.5703125" style="379" customWidth="1"/>
    <col min="5891" max="5891" width="8.5703125" style="379" customWidth="1"/>
    <col min="5892" max="5892" width="0.5703125" style="379" customWidth="1"/>
    <col min="5893" max="5893" width="11.5703125" style="379" customWidth="1"/>
    <col min="5894" max="5894" width="9.85546875" style="379" customWidth="1"/>
    <col min="5895" max="5895" width="11.42578125" style="379" customWidth="1"/>
    <col min="5896" max="5896" width="0.5703125" style="379" customWidth="1"/>
    <col min="5897" max="5897" width="9.7109375" style="379" customWidth="1"/>
    <col min="5898" max="5898" width="0.5703125" style="379" customWidth="1"/>
    <col min="5899" max="5899" width="11.42578125" style="379" customWidth="1"/>
    <col min="5900" max="5900" width="9.7109375" style="379" customWidth="1"/>
    <col min="5901" max="5901" width="0.5703125" style="379" customWidth="1"/>
    <col min="5902" max="5902" width="10.85546875" style="379" customWidth="1"/>
    <col min="5903" max="5903" width="9.85546875" style="379" customWidth="1"/>
    <col min="5904" max="5904" width="11.42578125" style="379" customWidth="1"/>
    <col min="5905" max="5905" width="0.5703125" style="379" customWidth="1"/>
    <col min="5906" max="5906" width="9.7109375" style="379" customWidth="1"/>
    <col min="5907" max="5907" width="0.5703125" style="379" customWidth="1"/>
    <col min="5908" max="5908" width="11.42578125" style="379" customWidth="1"/>
    <col min="5909" max="5909" width="9.7109375" style="379" customWidth="1"/>
    <col min="5910" max="5911" width="0.5703125" style="379" customWidth="1"/>
    <col min="5912" max="6144" width="9.140625" style="379"/>
    <col min="6145" max="6145" width="5.85546875" style="379" customWidth="1"/>
    <col min="6146" max="6146" width="0.5703125" style="379" customWidth="1"/>
    <col min="6147" max="6147" width="8.5703125" style="379" customWidth="1"/>
    <col min="6148" max="6148" width="0.5703125" style="379" customWidth="1"/>
    <col min="6149" max="6149" width="11.5703125" style="379" customWidth="1"/>
    <col min="6150" max="6150" width="9.85546875" style="379" customWidth="1"/>
    <col min="6151" max="6151" width="11.42578125" style="379" customWidth="1"/>
    <col min="6152" max="6152" width="0.5703125" style="379" customWidth="1"/>
    <col min="6153" max="6153" width="9.7109375" style="379" customWidth="1"/>
    <col min="6154" max="6154" width="0.5703125" style="379" customWidth="1"/>
    <col min="6155" max="6155" width="11.42578125" style="379" customWidth="1"/>
    <col min="6156" max="6156" width="9.7109375" style="379" customWidth="1"/>
    <col min="6157" max="6157" width="0.5703125" style="379" customWidth="1"/>
    <col min="6158" max="6158" width="10.85546875" style="379" customWidth="1"/>
    <col min="6159" max="6159" width="9.85546875" style="379" customWidth="1"/>
    <col min="6160" max="6160" width="11.42578125" style="379" customWidth="1"/>
    <col min="6161" max="6161" width="0.5703125" style="379" customWidth="1"/>
    <col min="6162" max="6162" width="9.7109375" style="379" customWidth="1"/>
    <col min="6163" max="6163" width="0.5703125" style="379" customWidth="1"/>
    <col min="6164" max="6164" width="11.42578125" style="379" customWidth="1"/>
    <col min="6165" max="6165" width="9.7109375" style="379" customWidth="1"/>
    <col min="6166" max="6167" width="0.5703125" style="379" customWidth="1"/>
    <col min="6168" max="6400" width="9.140625" style="379"/>
    <col min="6401" max="6401" width="5.85546875" style="379" customWidth="1"/>
    <col min="6402" max="6402" width="0.5703125" style="379" customWidth="1"/>
    <col min="6403" max="6403" width="8.5703125" style="379" customWidth="1"/>
    <col min="6404" max="6404" width="0.5703125" style="379" customWidth="1"/>
    <col min="6405" max="6405" width="11.5703125" style="379" customWidth="1"/>
    <col min="6406" max="6406" width="9.85546875" style="379" customWidth="1"/>
    <col min="6407" max="6407" width="11.42578125" style="379" customWidth="1"/>
    <col min="6408" max="6408" width="0.5703125" style="379" customWidth="1"/>
    <col min="6409" max="6409" width="9.7109375" style="379" customWidth="1"/>
    <col min="6410" max="6410" width="0.5703125" style="379" customWidth="1"/>
    <col min="6411" max="6411" width="11.42578125" style="379" customWidth="1"/>
    <col min="6412" max="6412" width="9.7109375" style="379" customWidth="1"/>
    <col min="6413" max="6413" width="0.5703125" style="379" customWidth="1"/>
    <col min="6414" max="6414" width="10.85546875" style="379" customWidth="1"/>
    <col min="6415" max="6415" width="9.85546875" style="379" customWidth="1"/>
    <col min="6416" max="6416" width="11.42578125" style="379" customWidth="1"/>
    <col min="6417" max="6417" width="0.5703125" style="379" customWidth="1"/>
    <col min="6418" max="6418" width="9.7109375" style="379" customWidth="1"/>
    <col min="6419" max="6419" width="0.5703125" style="379" customWidth="1"/>
    <col min="6420" max="6420" width="11.42578125" style="379" customWidth="1"/>
    <col min="6421" max="6421" width="9.7109375" style="379" customWidth="1"/>
    <col min="6422" max="6423" width="0.5703125" style="379" customWidth="1"/>
    <col min="6424" max="6656" width="9.140625" style="379"/>
    <col min="6657" max="6657" width="5.85546875" style="379" customWidth="1"/>
    <col min="6658" max="6658" width="0.5703125" style="379" customWidth="1"/>
    <col min="6659" max="6659" width="8.5703125" style="379" customWidth="1"/>
    <col min="6660" max="6660" width="0.5703125" style="379" customWidth="1"/>
    <col min="6661" max="6661" width="11.5703125" style="379" customWidth="1"/>
    <col min="6662" max="6662" width="9.85546875" style="379" customWidth="1"/>
    <col min="6663" max="6663" width="11.42578125" style="379" customWidth="1"/>
    <col min="6664" max="6664" width="0.5703125" style="379" customWidth="1"/>
    <col min="6665" max="6665" width="9.7109375" style="379" customWidth="1"/>
    <col min="6666" max="6666" width="0.5703125" style="379" customWidth="1"/>
    <col min="6667" max="6667" width="11.42578125" style="379" customWidth="1"/>
    <col min="6668" max="6668" width="9.7109375" style="379" customWidth="1"/>
    <col min="6669" max="6669" width="0.5703125" style="379" customWidth="1"/>
    <col min="6670" max="6670" width="10.85546875" style="379" customWidth="1"/>
    <col min="6671" max="6671" width="9.85546875" style="379" customWidth="1"/>
    <col min="6672" max="6672" width="11.42578125" style="379" customWidth="1"/>
    <col min="6673" max="6673" width="0.5703125" style="379" customWidth="1"/>
    <col min="6674" max="6674" width="9.7109375" style="379" customWidth="1"/>
    <col min="6675" max="6675" width="0.5703125" style="379" customWidth="1"/>
    <col min="6676" max="6676" width="11.42578125" style="379" customWidth="1"/>
    <col min="6677" max="6677" width="9.7109375" style="379" customWidth="1"/>
    <col min="6678" max="6679" width="0.5703125" style="379" customWidth="1"/>
    <col min="6680" max="6912" width="9.140625" style="379"/>
    <col min="6913" max="6913" width="5.85546875" style="379" customWidth="1"/>
    <col min="6914" max="6914" width="0.5703125" style="379" customWidth="1"/>
    <col min="6915" max="6915" width="8.5703125" style="379" customWidth="1"/>
    <col min="6916" max="6916" width="0.5703125" style="379" customWidth="1"/>
    <col min="6917" max="6917" width="11.5703125" style="379" customWidth="1"/>
    <col min="6918" max="6918" width="9.85546875" style="379" customWidth="1"/>
    <col min="6919" max="6919" width="11.42578125" style="379" customWidth="1"/>
    <col min="6920" max="6920" width="0.5703125" style="379" customWidth="1"/>
    <col min="6921" max="6921" width="9.7109375" style="379" customWidth="1"/>
    <col min="6922" max="6922" width="0.5703125" style="379" customWidth="1"/>
    <col min="6923" max="6923" width="11.42578125" style="379" customWidth="1"/>
    <col min="6924" max="6924" width="9.7109375" style="379" customWidth="1"/>
    <col min="6925" max="6925" width="0.5703125" style="379" customWidth="1"/>
    <col min="6926" max="6926" width="10.85546875" style="379" customWidth="1"/>
    <col min="6927" max="6927" width="9.85546875" style="379" customWidth="1"/>
    <col min="6928" max="6928" width="11.42578125" style="379" customWidth="1"/>
    <col min="6929" max="6929" width="0.5703125" style="379" customWidth="1"/>
    <col min="6930" max="6930" width="9.7109375" style="379" customWidth="1"/>
    <col min="6931" max="6931" width="0.5703125" style="379" customWidth="1"/>
    <col min="6932" max="6932" width="11.42578125" style="379" customWidth="1"/>
    <col min="6933" max="6933" width="9.7109375" style="379" customWidth="1"/>
    <col min="6934" max="6935" width="0.5703125" style="379" customWidth="1"/>
    <col min="6936" max="7168" width="9.140625" style="379"/>
    <col min="7169" max="7169" width="5.85546875" style="379" customWidth="1"/>
    <col min="7170" max="7170" width="0.5703125" style="379" customWidth="1"/>
    <col min="7171" max="7171" width="8.5703125" style="379" customWidth="1"/>
    <col min="7172" max="7172" width="0.5703125" style="379" customWidth="1"/>
    <col min="7173" max="7173" width="11.5703125" style="379" customWidth="1"/>
    <col min="7174" max="7174" width="9.85546875" style="379" customWidth="1"/>
    <col min="7175" max="7175" width="11.42578125" style="379" customWidth="1"/>
    <col min="7176" max="7176" width="0.5703125" style="379" customWidth="1"/>
    <col min="7177" max="7177" width="9.7109375" style="379" customWidth="1"/>
    <col min="7178" max="7178" width="0.5703125" style="379" customWidth="1"/>
    <col min="7179" max="7179" width="11.42578125" style="379" customWidth="1"/>
    <col min="7180" max="7180" width="9.7109375" style="379" customWidth="1"/>
    <col min="7181" max="7181" width="0.5703125" style="379" customWidth="1"/>
    <col min="7182" max="7182" width="10.85546875" style="379" customWidth="1"/>
    <col min="7183" max="7183" width="9.85546875" style="379" customWidth="1"/>
    <col min="7184" max="7184" width="11.42578125" style="379" customWidth="1"/>
    <col min="7185" max="7185" width="0.5703125" style="379" customWidth="1"/>
    <col min="7186" max="7186" width="9.7109375" style="379" customWidth="1"/>
    <col min="7187" max="7187" width="0.5703125" style="379" customWidth="1"/>
    <col min="7188" max="7188" width="11.42578125" style="379" customWidth="1"/>
    <col min="7189" max="7189" width="9.7109375" style="379" customWidth="1"/>
    <col min="7190" max="7191" width="0.5703125" style="379" customWidth="1"/>
    <col min="7192" max="7424" width="9.140625" style="379"/>
    <col min="7425" max="7425" width="5.85546875" style="379" customWidth="1"/>
    <col min="7426" max="7426" width="0.5703125" style="379" customWidth="1"/>
    <col min="7427" max="7427" width="8.5703125" style="379" customWidth="1"/>
    <col min="7428" max="7428" width="0.5703125" style="379" customWidth="1"/>
    <col min="7429" max="7429" width="11.5703125" style="379" customWidth="1"/>
    <col min="7430" max="7430" width="9.85546875" style="379" customWidth="1"/>
    <col min="7431" max="7431" width="11.42578125" style="379" customWidth="1"/>
    <col min="7432" max="7432" width="0.5703125" style="379" customWidth="1"/>
    <col min="7433" max="7433" width="9.7109375" style="379" customWidth="1"/>
    <col min="7434" max="7434" width="0.5703125" style="379" customWidth="1"/>
    <col min="7435" max="7435" width="11.42578125" style="379" customWidth="1"/>
    <col min="7436" max="7436" width="9.7109375" style="379" customWidth="1"/>
    <col min="7437" max="7437" width="0.5703125" style="379" customWidth="1"/>
    <col min="7438" max="7438" width="10.85546875" style="379" customWidth="1"/>
    <col min="7439" max="7439" width="9.85546875" style="379" customWidth="1"/>
    <col min="7440" max="7440" width="11.42578125" style="379" customWidth="1"/>
    <col min="7441" max="7441" width="0.5703125" style="379" customWidth="1"/>
    <col min="7442" max="7442" width="9.7109375" style="379" customWidth="1"/>
    <col min="7443" max="7443" width="0.5703125" style="379" customWidth="1"/>
    <col min="7444" max="7444" width="11.42578125" style="379" customWidth="1"/>
    <col min="7445" max="7445" width="9.7109375" style="379" customWidth="1"/>
    <col min="7446" max="7447" width="0.5703125" style="379" customWidth="1"/>
    <col min="7448" max="7680" width="9.140625" style="379"/>
    <col min="7681" max="7681" width="5.85546875" style="379" customWidth="1"/>
    <col min="7682" max="7682" width="0.5703125" style="379" customWidth="1"/>
    <col min="7683" max="7683" width="8.5703125" style="379" customWidth="1"/>
    <col min="7684" max="7684" width="0.5703125" style="379" customWidth="1"/>
    <col min="7685" max="7685" width="11.5703125" style="379" customWidth="1"/>
    <col min="7686" max="7686" width="9.85546875" style="379" customWidth="1"/>
    <col min="7687" max="7687" width="11.42578125" style="379" customWidth="1"/>
    <col min="7688" max="7688" width="0.5703125" style="379" customWidth="1"/>
    <col min="7689" max="7689" width="9.7109375" style="379" customWidth="1"/>
    <col min="7690" max="7690" width="0.5703125" style="379" customWidth="1"/>
    <col min="7691" max="7691" width="11.42578125" style="379" customWidth="1"/>
    <col min="7692" max="7692" width="9.7109375" style="379" customWidth="1"/>
    <col min="7693" max="7693" width="0.5703125" style="379" customWidth="1"/>
    <col min="7694" max="7694" width="10.85546875" style="379" customWidth="1"/>
    <col min="7695" max="7695" width="9.85546875" style="379" customWidth="1"/>
    <col min="7696" max="7696" width="11.42578125" style="379" customWidth="1"/>
    <col min="7697" max="7697" width="0.5703125" style="379" customWidth="1"/>
    <col min="7698" max="7698" width="9.7109375" style="379" customWidth="1"/>
    <col min="7699" max="7699" width="0.5703125" style="379" customWidth="1"/>
    <col min="7700" max="7700" width="11.42578125" style="379" customWidth="1"/>
    <col min="7701" max="7701" width="9.7109375" style="379" customWidth="1"/>
    <col min="7702" max="7703" width="0.5703125" style="379" customWidth="1"/>
    <col min="7704" max="7936" width="9.140625" style="379"/>
    <col min="7937" max="7937" width="5.85546875" style="379" customWidth="1"/>
    <col min="7938" max="7938" width="0.5703125" style="379" customWidth="1"/>
    <col min="7939" max="7939" width="8.5703125" style="379" customWidth="1"/>
    <col min="7940" max="7940" width="0.5703125" style="379" customWidth="1"/>
    <col min="7941" max="7941" width="11.5703125" style="379" customWidth="1"/>
    <col min="7942" max="7942" width="9.85546875" style="379" customWidth="1"/>
    <col min="7943" max="7943" width="11.42578125" style="379" customWidth="1"/>
    <col min="7944" max="7944" width="0.5703125" style="379" customWidth="1"/>
    <col min="7945" max="7945" width="9.7109375" style="379" customWidth="1"/>
    <col min="7946" max="7946" width="0.5703125" style="379" customWidth="1"/>
    <col min="7947" max="7947" width="11.42578125" style="379" customWidth="1"/>
    <col min="7948" max="7948" width="9.7109375" style="379" customWidth="1"/>
    <col min="7949" max="7949" width="0.5703125" style="379" customWidth="1"/>
    <col min="7950" max="7950" width="10.85546875" style="379" customWidth="1"/>
    <col min="7951" max="7951" width="9.85546875" style="379" customWidth="1"/>
    <col min="7952" max="7952" width="11.42578125" style="379" customWidth="1"/>
    <col min="7953" max="7953" width="0.5703125" style="379" customWidth="1"/>
    <col min="7954" max="7954" width="9.7109375" style="379" customWidth="1"/>
    <col min="7955" max="7955" width="0.5703125" style="379" customWidth="1"/>
    <col min="7956" max="7956" width="11.42578125" style="379" customWidth="1"/>
    <col min="7957" max="7957" width="9.7109375" style="379" customWidth="1"/>
    <col min="7958" max="7959" width="0.5703125" style="379" customWidth="1"/>
    <col min="7960" max="8192" width="9.140625" style="379"/>
    <col min="8193" max="8193" width="5.85546875" style="379" customWidth="1"/>
    <col min="8194" max="8194" width="0.5703125" style="379" customWidth="1"/>
    <col min="8195" max="8195" width="8.5703125" style="379" customWidth="1"/>
    <col min="8196" max="8196" width="0.5703125" style="379" customWidth="1"/>
    <col min="8197" max="8197" width="11.5703125" style="379" customWidth="1"/>
    <col min="8198" max="8198" width="9.85546875" style="379" customWidth="1"/>
    <col min="8199" max="8199" width="11.42578125" style="379" customWidth="1"/>
    <col min="8200" max="8200" width="0.5703125" style="379" customWidth="1"/>
    <col min="8201" max="8201" width="9.7109375" style="379" customWidth="1"/>
    <col min="8202" max="8202" width="0.5703125" style="379" customWidth="1"/>
    <col min="8203" max="8203" width="11.42578125" style="379" customWidth="1"/>
    <col min="8204" max="8204" width="9.7109375" style="379" customWidth="1"/>
    <col min="8205" max="8205" width="0.5703125" style="379" customWidth="1"/>
    <col min="8206" max="8206" width="10.85546875" style="379" customWidth="1"/>
    <col min="8207" max="8207" width="9.85546875" style="379" customWidth="1"/>
    <col min="8208" max="8208" width="11.42578125" style="379" customWidth="1"/>
    <col min="8209" max="8209" width="0.5703125" style="379" customWidth="1"/>
    <col min="8210" max="8210" width="9.7109375" style="379" customWidth="1"/>
    <col min="8211" max="8211" width="0.5703125" style="379" customWidth="1"/>
    <col min="8212" max="8212" width="11.42578125" style="379" customWidth="1"/>
    <col min="8213" max="8213" width="9.7109375" style="379" customWidth="1"/>
    <col min="8214" max="8215" width="0.5703125" style="379" customWidth="1"/>
    <col min="8216" max="8448" width="9.140625" style="379"/>
    <col min="8449" max="8449" width="5.85546875" style="379" customWidth="1"/>
    <col min="8450" max="8450" width="0.5703125" style="379" customWidth="1"/>
    <col min="8451" max="8451" width="8.5703125" style="379" customWidth="1"/>
    <col min="8452" max="8452" width="0.5703125" style="379" customWidth="1"/>
    <col min="8453" max="8453" width="11.5703125" style="379" customWidth="1"/>
    <col min="8454" max="8454" width="9.85546875" style="379" customWidth="1"/>
    <col min="8455" max="8455" width="11.42578125" style="379" customWidth="1"/>
    <col min="8456" max="8456" width="0.5703125" style="379" customWidth="1"/>
    <col min="8457" max="8457" width="9.7109375" style="379" customWidth="1"/>
    <col min="8458" max="8458" width="0.5703125" style="379" customWidth="1"/>
    <col min="8459" max="8459" width="11.42578125" style="379" customWidth="1"/>
    <col min="8460" max="8460" width="9.7109375" style="379" customWidth="1"/>
    <col min="8461" max="8461" width="0.5703125" style="379" customWidth="1"/>
    <col min="8462" max="8462" width="10.85546875" style="379" customWidth="1"/>
    <col min="8463" max="8463" width="9.85546875" style="379" customWidth="1"/>
    <col min="8464" max="8464" width="11.42578125" style="379" customWidth="1"/>
    <col min="8465" max="8465" width="0.5703125" style="379" customWidth="1"/>
    <col min="8466" max="8466" width="9.7109375" style="379" customWidth="1"/>
    <col min="8467" max="8467" width="0.5703125" style="379" customWidth="1"/>
    <col min="8468" max="8468" width="11.42578125" style="379" customWidth="1"/>
    <col min="8469" max="8469" width="9.7109375" style="379" customWidth="1"/>
    <col min="8470" max="8471" width="0.5703125" style="379" customWidth="1"/>
    <col min="8472" max="8704" width="9.140625" style="379"/>
    <col min="8705" max="8705" width="5.85546875" style="379" customWidth="1"/>
    <col min="8706" max="8706" width="0.5703125" style="379" customWidth="1"/>
    <col min="8707" max="8707" width="8.5703125" style="379" customWidth="1"/>
    <col min="8708" max="8708" width="0.5703125" style="379" customWidth="1"/>
    <col min="8709" max="8709" width="11.5703125" style="379" customWidth="1"/>
    <col min="8710" max="8710" width="9.85546875" style="379" customWidth="1"/>
    <col min="8711" max="8711" width="11.42578125" style="379" customWidth="1"/>
    <col min="8712" max="8712" width="0.5703125" style="379" customWidth="1"/>
    <col min="8713" max="8713" width="9.7109375" style="379" customWidth="1"/>
    <col min="8714" max="8714" width="0.5703125" style="379" customWidth="1"/>
    <col min="8715" max="8715" width="11.42578125" style="379" customWidth="1"/>
    <col min="8716" max="8716" width="9.7109375" style="379" customWidth="1"/>
    <col min="8717" max="8717" width="0.5703125" style="379" customWidth="1"/>
    <col min="8718" max="8718" width="10.85546875" style="379" customWidth="1"/>
    <col min="8719" max="8719" width="9.85546875" style="379" customWidth="1"/>
    <col min="8720" max="8720" width="11.42578125" style="379" customWidth="1"/>
    <col min="8721" max="8721" width="0.5703125" style="379" customWidth="1"/>
    <col min="8722" max="8722" width="9.7109375" style="379" customWidth="1"/>
    <col min="8723" max="8723" width="0.5703125" style="379" customWidth="1"/>
    <col min="8724" max="8724" width="11.42578125" style="379" customWidth="1"/>
    <col min="8725" max="8725" width="9.7109375" style="379" customWidth="1"/>
    <col min="8726" max="8727" width="0.5703125" style="379" customWidth="1"/>
    <col min="8728" max="8960" width="9.140625" style="379"/>
    <col min="8961" max="8961" width="5.85546875" style="379" customWidth="1"/>
    <col min="8962" max="8962" width="0.5703125" style="379" customWidth="1"/>
    <col min="8963" max="8963" width="8.5703125" style="379" customWidth="1"/>
    <col min="8964" max="8964" width="0.5703125" style="379" customWidth="1"/>
    <col min="8965" max="8965" width="11.5703125" style="379" customWidth="1"/>
    <col min="8966" max="8966" width="9.85546875" style="379" customWidth="1"/>
    <col min="8967" max="8967" width="11.42578125" style="379" customWidth="1"/>
    <col min="8968" max="8968" width="0.5703125" style="379" customWidth="1"/>
    <col min="8969" max="8969" width="9.7109375" style="379" customWidth="1"/>
    <col min="8970" max="8970" width="0.5703125" style="379" customWidth="1"/>
    <col min="8971" max="8971" width="11.42578125" style="379" customWidth="1"/>
    <col min="8972" max="8972" width="9.7109375" style="379" customWidth="1"/>
    <col min="8973" max="8973" width="0.5703125" style="379" customWidth="1"/>
    <col min="8974" max="8974" width="10.85546875" style="379" customWidth="1"/>
    <col min="8975" max="8975" width="9.85546875" style="379" customWidth="1"/>
    <col min="8976" max="8976" width="11.42578125" style="379" customWidth="1"/>
    <col min="8977" max="8977" width="0.5703125" style="379" customWidth="1"/>
    <col min="8978" max="8978" width="9.7109375" style="379" customWidth="1"/>
    <col min="8979" max="8979" width="0.5703125" style="379" customWidth="1"/>
    <col min="8980" max="8980" width="11.42578125" style="379" customWidth="1"/>
    <col min="8981" max="8981" width="9.7109375" style="379" customWidth="1"/>
    <col min="8982" max="8983" width="0.5703125" style="379" customWidth="1"/>
    <col min="8984" max="9216" width="9.140625" style="379"/>
    <col min="9217" max="9217" width="5.85546875" style="379" customWidth="1"/>
    <col min="9218" max="9218" width="0.5703125" style="379" customWidth="1"/>
    <col min="9219" max="9219" width="8.5703125" style="379" customWidth="1"/>
    <col min="9220" max="9220" width="0.5703125" style="379" customWidth="1"/>
    <col min="9221" max="9221" width="11.5703125" style="379" customWidth="1"/>
    <col min="9222" max="9222" width="9.85546875" style="379" customWidth="1"/>
    <col min="9223" max="9223" width="11.42578125" style="379" customWidth="1"/>
    <col min="9224" max="9224" width="0.5703125" style="379" customWidth="1"/>
    <col min="9225" max="9225" width="9.7109375" style="379" customWidth="1"/>
    <col min="9226" max="9226" width="0.5703125" style="379" customWidth="1"/>
    <col min="9227" max="9227" width="11.42578125" style="379" customWidth="1"/>
    <col min="9228" max="9228" width="9.7109375" style="379" customWidth="1"/>
    <col min="9229" max="9229" width="0.5703125" style="379" customWidth="1"/>
    <col min="9230" max="9230" width="10.85546875" style="379" customWidth="1"/>
    <col min="9231" max="9231" width="9.85546875" style="379" customWidth="1"/>
    <col min="9232" max="9232" width="11.42578125" style="379" customWidth="1"/>
    <col min="9233" max="9233" width="0.5703125" style="379" customWidth="1"/>
    <col min="9234" max="9234" width="9.7109375" style="379" customWidth="1"/>
    <col min="9235" max="9235" width="0.5703125" style="379" customWidth="1"/>
    <col min="9236" max="9236" width="11.42578125" style="379" customWidth="1"/>
    <col min="9237" max="9237" width="9.7109375" style="379" customWidth="1"/>
    <col min="9238" max="9239" width="0.5703125" style="379" customWidth="1"/>
    <col min="9240" max="9472" width="9.140625" style="379"/>
    <col min="9473" max="9473" width="5.85546875" style="379" customWidth="1"/>
    <col min="9474" max="9474" width="0.5703125" style="379" customWidth="1"/>
    <col min="9475" max="9475" width="8.5703125" style="379" customWidth="1"/>
    <col min="9476" max="9476" width="0.5703125" style="379" customWidth="1"/>
    <col min="9477" max="9477" width="11.5703125" style="379" customWidth="1"/>
    <col min="9478" max="9478" width="9.85546875" style="379" customWidth="1"/>
    <col min="9479" max="9479" width="11.42578125" style="379" customWidth="1"/>
    <col min="9480" max="9480" width="0.5703125" style="379" customWidth="1"/>
    <col min="9481" max="9481" width="9.7109375" style="379" customWidth="1"/>
    <col min="9482" max="9482" width="0.5703125" style="379" customWidth="1"/>
    <col min="9483" max="9483" width="11.42578125" style="379" customWidth="1"/>
    <col min="9484" max="9484" width="9.7109375" style="379" customWidth="1"/>
    <col min="9485" max="9485" width="0.5703125" style="379" customWidth="1"/>
    <col min="9486" max="9486" width="10.85546875" style="379" customWidth="1"/>
    <col min="9487" max="9487" width="9.85546875" style="379" customWidth="1"/>
    <col min="9488" max="9488" width="11.42578125" style="379" customWidth="1"/>
    <col min="9489" max="9489" width="0.5703125" style="379" customWidth="1"/>
    <col min="9490" max="9490" width="9.7109375" style="379" customWidth="1"/>
    <col min="9491" max="9491" width="0.5703125" style="379" customWidth="1"/>
    <col min="9492" max="9492" width="11.42578125" style="379" customWidth="1"/>
    <col min="9493" max="9493" width="9.7109375" style="379" customWidth="1"/>
    <col min="9494" max="9495" width="0.5703125" style="379" customWidth="1"/>
    <col min="9496" max="9728" width="9.140625" style="379"/>
    <col min="9729" max="9729" width="5.85546875" style="379" customWidth="1"/>
    <col min="9730" max="9730" width="0.5703125" style="379" customWidth="1"/>
    <col min="9731" max="9731" width="8.5703125" style="379" customWidth="1"/>
    <col min="9732" max="9732" width="0.5703125" style="379" customWidth="1"/>
    <col min="9733" max="9733" width="11.5703125" style="379" customWidth="1"/>
    <col min="9734" max="9734" width="9.85546875" style="379" customWidth="1"/>
    <col min="9735" max="9735" width="11.42578125" style="379" customWidth="1"/>
    <col min="9736" max="9736" width="0.5703125" style="379" customWidth="1"/>
    <col min="9737" max="9737" width="9.7109375" style="379" customWidth="1"/>
    <col min="9738" max="9738" width="0.5703125" style="379" customWidth="1"/>
    <col min="9739" max="9739" width="11.42578125" style="379" customWidth="1"/>
    <col min="9740" max="9740" width="9.7109375" style="379" customWidth="1"/>
    <col min="9741" max="9741" width="0.5703125" style="379" customWidth="1"/>
    <col min="9742" max="9742" width="10.85546875" style="379" customWidth="1"/>
    <col min="9743" max="9743" width="9.85546875" style="379" customWidth="1"/>
    <col min="9744" max="9744" width="11.42578125" style="379" customWidth="1"/>
    <col min="9745" max="9745" width="0.5703125" style="379" customWidth="1"/>
    <col min="9746" max="9746" width="9.7109375" style="379" customWidth="1"/>
    <col min="9747" max="9747" width="0.5703125" style="379" customWidth="1"/>
    <col min="9748" max="9748" width="11.42578125" style="379" customWidth="1"/>
    <col min="9749" max="9749" width="9.7109375" style="379" customWidth="1"/>
    <col min="9750" max="9751" width="0.5703125" style="379" customWidth="1"/>
    <col min="9752" max="9984" width="9.140625" style="379"/>
    <col min="9985" max="9985" width="5.85546875" style="379" customWidth="1"/>
    <col min="9986" max="9986" width="0.5703125" style="379" customWidth="1"/>
    <col min="9987" max="9987" width="8.5703125" style="379" customWidth="1"/>
    <col min="9988" max="9988" width="0.5703125" style="379" customWidth="1"/>
    <col min="9989" max="9989" width="11.5703125" style="379" customWidth="1"/>
    <col min="9990" max="9990" width="9.85546875" style="379" customWidth="1"/>
    <col min="9991" max="9991" width="11.42578125" style="379" customWidth="1"/>
    <col min="9992" max="9992" width="0.5703125" style="379" customWidth="1"/>
    <col min="9993" max="9993" width="9.7109375" style="379" customWidth="1"/>
    <col min="9994" max="9994" width="0.5703125" style="379" customWidth="1"/>
    <col min="9995" max="9995" width="11.42578125" style="379" customWidth="1"/>
    <col min="9996" max="9996" width="9.7109375" style="379" customWidth="1"/>
    <col min="9997" max="9997" width="0.5703125" style="379" customWidth="1"/>
    <col min="9998" max="9998" width="10.85546875" style="379" customWidth="1"/>
    <col min="9999" max="9999" width="9.85546875" style="379" customWidth="1"/>
    <col min="10000" max="10000" width="11.42578125" style="379" customWidth="1"/>
    <col min="10001" max="10001" width="0.5703125" style="379" customWidth="1"/>
    <col min="10002" max="10002" width="9.7109375" style="379" customWidth="1"/>
    <col min="10003" max="10003" width="0.5703125" style="379" customWidth="1"/>
    <col min="10004" max="10004" width="11.42578125" style="379" customWidth="1"/>
    <col min="10005" max="10005" width="9.7109375" style="379" customWidth="1"/>
    <col min="10006" max="10007" width="0.5703125" style="379" customWidth="1"/>
    <col min="10008" max="10240" width="9.140625" style="379"/>
    <col min="10241" max="10241" width="5.85546875" style="379" customWidth="1"/>
    <col min="10242" max="10242" width="0.5703125" style="379" customWidth="1"/>
    <col min="10243" max="10243" width="8.5703125" style="379" customWidth="1"/>
    <col min="10244" max="10244" width="0.5703125" style="379" customWidth="1"/>
    <col min="10245" max="10245" width="11.5703125" style="379" customWidth="1"/>
    <col min="10246" max="10246" width="9.85546875" style="379" customWidth="1"/>
    <col min="10247" max="10247" width="11.42578125" style="379" customWidth="1"/>
    <col min="10248" max="10248" width="0.5703125" style="379" customWidth="1"/>
    <col min="10249" max="10249" width="9.7109375" style="379" customWidth="1"/>
    <col min="10250" max="10250" width="0.5703125" style="379" customWidth="1"/>
    <col min="10251" max="10251" width="11.42578125" style="379" customWidth="1"/>
    <col min="10252" max="10252" width="9.7109375" style="379" customWidth="1"/>
    <col min="10253" max="10253" width="0.5703125" style="379" customWidth="1"/>
    <col min="10254" max="10254" width="10.85546875" style="379" customWidth="1"/>
    <col min="10255" max="10255" width="9.85546875" style="379" customWidth="1"/>
    <col min="10256" max="10256" width="11.42578125" style="379" customWidth="1"/>
    <col min="10257" max="10257" width="0.5703125" style="379" customWidth="1"/>
    <col min="10258" max="10258" width="9.7109375" style="379" customWidth="1"/>
    <col min="10259" max="10259" width="0.5703125" style="379" customWidth="1"/>
    <col min="10260" max="10260" width="11.42578125" style="379" customWidth="1"/>
    <col min="10261" max="10261" width="9.7109375" style="379" customWidth="1"/>
    <col min="10262" max="10263" width="0.5703125" style="379" customWidth="1"/>
    <col min="10264" max="10496" width="9.140625" style="379"/>
    <col min="10497" max="10497" width="5.85546875" style="379" customWidth="1"/>
    <col min="10498" max="10498" width="0.5703125" style="379" customWidth="1"/>
    <col min="10499" max="10499" width="8.5703125" style="379" customWidth="1"/>
    <col min="10500" max="10500" width="0.5703125" style="379" customWidth="1"/>
    <col min="10501" max="10501" width="11.5703125" style="379" customWidth="1"/>
    <col min="10502" max="10502" width="9.85546875" style="379" customWidth="1"/>
    <col min="10503" max="10503" width="11.42578125" style="379" customWidth="1"/>
    <col min="10504" max="10504" width="0.5703125" style="379" customWidth="1"/>
    <col min="10505" max="10505" width="9.7109375" style="379" customWidth="1"/>
    <col min="10506" max="10506" width="0.5703125" style="379" customWidth="1"/>
    <col min="10507" max="10507" width="11.42578125" style="379" customWidth="1"/>
    <col min="10508" max="10508" width="9.7109375" style="379" customWidth="1"/>
    <col min="10509" max="10509" width="0.5703125" style="379" customWidth="1"/>
    <col min="10510" max="10510" width="10.85546875" style="379" customWidth="1"/>
    <col min="10511" max="10511" width="9.85546875" style="379" customWidth="1"/>
    <col min="10512" max="10512" width="11.42578125" style="379" customWidth="1"/>
    <col min="10513" max="10513" width="0.5703125" style="379" customWidth="1"/>
    <col min="10514" max="10514" width="9.7109375" style="379" customWidth="1"/>
    <col min="10515" max="10515" width="0.5703125" style="379" customWidth="1"/>
    <col min="10516" max="10516" width="11.42578125" style="379" customWidth="1"/>
    <col min="10517" max="10517" width="9.7109375" style="379" customWidth="1"/>
    <col min="10518" max="10519" width="0.5703125" style="379" customWidth="1"/>
    <col min="10520" max="10752" width="9.140625" style="379"/>
    <col min="10753" max="10753" width="5.85546875" style="379" customWidth="1"/>
    <col min="10754" max="10754" width="0.5703125" style="379" customWidth="1"/>
    <col min="10755" max="10755" width="8.5703125" style="379" customWidth="1"/>
    <col min="10756" max="10756" width="0.5703125" style="379" customWidth="1"/>
    <col min="10757" max="10757" width="11.5703125" style="379" customWidth="1"/>
    <col min="10758" max="10758" width="9.85546875" style="379" customWidth="1"/>
    <col min="10759" max="10759" width="11.42578125" style="379" customWidth="1"/>
    <col min="10760" max="10760" width="0.5703125" style="379" customWidth="1"/>
    <col min="10761" max="10761" width="9.7109375" style="379" customWidth="1"/>
    <col min="10762" max="10762" width="0.5703125" style="379" customWidth="1"/>
    <col min="10763" max="10763" width="11.42578125" style="379" customWidth="1"/>
    <col min="10764" max="10764" width="9.7109375" style="379" customWidth="1"/>
    <col min="10765" max="10765" width="0.5703125" style="379" customWidth="1"/>
    <col min="10766" max="10766" width="10.85546875" style="379" customWidth="1"/>
    <col min="10767" max="10767" width="9.85546875" style="379" customWidth="1"/>
    <col min="10768" max="10768" width="11.42578125" style="379" customWidth="1"/>
    <col min="10769" max="10769" width="0.5703125" style="379" customWidth="1"/>
    <col min="10770" max="10770" width="9.7109375" style="379" customWidth="1"/>
    <col min="10771" max="10771" width="0.5703125" style="379" customWidth="1"/>
    <col min="10772" max="10772" width="11.42578125" style="379" customWidth="1"/>
    <col min="10773" max="10773" width="9.7109375" style="379" customWidth="1"/>
    <col min="10774" max="10775" width="0.5703125" style="379" customWidth="1"/>
    <col min="10776" max="11008" width="9.140625" style="379"/>
    <col min="11009" max="11009" width="5.85546875" style="379" customWidth="1"/>
    <col min="11010" max="11010" width="0.5703125" style="379" customWidth="1"/>
    <col min="11011" max="11011" width="8.5703125" style="379" customWidth="1"/>
    <col min="11012" max="11012" width="0.5703125" style="379" customWidth="1"/>
    <col min="11013" max="11013" width="11.5703125" style="379" customWidth="1"/>
    <col min="11014" max="11014" width="9.85546875" style="379" customWidth="1"/>
    <col min="11015" max="11015" width="11.42578125" style="379" customWidth="1"/>
    <col min="11016" max="11016" width="0.5703125" style="379" customWidth="1"/>
    <col min="11017" max="11017" width="9.7109375" style="379" customWidth="1"/>
    <col min="11018" max="11018" width="0.5703125" style="379" customWidth="1"/>
    <col min="11019" max="11019" width="11.42578125" style="379" customWidth="1"/>
    <col min="11020" max="11020" width="9.7109375" style="379" customWidth="1"/>
    <col min="11021" max="11021" width="0.5703125" style="379" customWidth="1"/>
    <col min="11022" max="11022" width="10.85546875" style="379" customWidth="1"/>
    <col min="11023" max="11023" width="9.85546875" style="379" customWidth="1"/>
    <col min="11024" max="11024" width="11.42578125" style="379" customWidth="1"/>
    <col min="11025" max="11025" width="0.5703125" style="379" customWidth="1"/>
    <col min="11026" max="11026" width="9.7109375" style="379" customWidth="1"/>
    <col min="11027" max="11027" width="0.5703125" style="379" customWidth="1"/>
    <col min="11028" max="11028" width="11.42578125" style="379" customWidth="1"/>
    <col min="11029" max="11029" width="9.7109375" style="379" customWidth="1"/>
    <col min="11030" max="11031" width="0.5703125" style="379" customWidth="1"/>
    <col min="11032" max="11264" width="9.140625" style="379"/>
    <col min="11265" max="11265" width="5.85546875" style="379" customWidth="1"/>
    <col min="11266" max="11266" width="0.5703125" style="379" customWidth="1"/>
    <col min="11267" max="11267" width="8.5703125" style="379" customWidth="1"/>
    <col min="11268" max="11268" width="0.5703125" style="379" customWidth="1"/>
    <col min="11269" max="11269" width="11.5703125" style="379" customWidth="1"/>
    <col min="11270" max="11270" width="9.85546875" style="379" customWidth="1"/>
    <col min="11271" max="11271" width="11.42578125" style="379" customWidth="1"/>
    <col min="11272" max="11272" width="0.5703125" style="379" customWidth="1"/>
    <col min="11273" max="11273" width="9.7109375" style="379" customWidth="1"/>
    <col min="11274" max="11274" width="0.5703125" style="379" customWidth="1"/>
    <col min="11275" max="11275" width="11.42578125" style="379" customWidth="1"/>
    <col min="11276" max="11276" width="9.7109375" style="379" customWidth="1"/>
    <col min="11277" max="11277" width="0.5703125" style="379" customWidth="1"/>
    <col min="11278" max="11278" width="10.85546875" style="379" customWidth="1"/>
    <col min="11279" max="11279" width="9.85546875" style="379" customWidth="1"/>
    <col min="11280" max="11280" width="11.42578125" style="379" customWidth="1"/>
    <col min="11281" max="11281" width="0.5703125" style="379" customWidth="1"/>
    <col min="11282" max="11282" width="9.7109375" style="379" customWidth="1"/>
    <col min="11283" max="11283" width="0.5703125" style="379" customWidth="1"/>
    <col min="11284" max="11284" width="11.42578125" style="379" customWidth="1"/>
    <col min="11285" max="11285" width="9.7109375" style="379" customWidth="1"/>
    <col min="11286" max="11287" width="0.5703125" style="379" customWidth="1"/>
    <col min="11288" max="11520" width="9.140625" style="379"/>
    <col min="11521" max="11521" width="5.85546875" style="379" customWidth="1"/>
    <col min="11522" max="11522" width="0.5703125" style="379" customWidth="1"/>
    <col min="11523" max="11523" width="8.5703125" style="379" customWidth="1"/>
    <col min="11524" max="11524" width="0.5703125" style="379" customWidth="1"/>
    <col min="11525" max="11525" width="11.5703125" style="379" customWidth="1"/>
    <col min="11526" max="11526" width="9.85546875" style="379" customWidth="1"/>
    <col min="11527" max="11527" width="11.42578125" style="379" customWidth="1"/>
    <col min="11528" max="11528" width="0.5703125" style="379" customWidth="1"/>
    <col min="11529" max="11529" width="9.7109375" style="379" customWidth="1"/>
    <col min="11530" max="11530" width="0.5703125" style="379" customWidth="1"/>
    <col min="11531" max="11531" width="11.42578125" style="379" customWidth="1"/>
    <col min="11532" max="11532" width="9.7109375" style="379" customWidth="1"/>
    <col min="11533" max="11533" width="0.5703125" style="379" customWidth="1"/>
    <col min="11534" max="11534" width="10.85546875" style="379" customWidth="1"/>
    <col min="11535" max="11535" width="9.85546875" style="379" customWidth="1"/>
    <col min="11536" max="11536" width="11.42578125" style="379" customWidth="1"/>
    <col min="11537" max="11537" width="0.5703125" style="379" customWidth="1"/>
    <col min="11538" max="11538" width="9.7109375" style="379" customWidth="1"/>
    <col min="11539" max="11539" width="0.5703125" style="379" customWidth="1"/>
    <col min="11540" max="11540" width="11.42578125" style="379" customWidth="1"/>
    <col min="11541" max="11541" width="9.7109375" style="379" customWidth="1"/>
    <col min="11542" max="11543" width="0.5703125" style="379" customWidth="1"/>
    <col min="11544" max="11776" width="9.140625" style="379"/>
    <col min="11777" max="11777" width="5.85546875" style="379" customWidth="1"/>
    <col min="11778" max="11778" width="0.5703125" style="379" customWidth="1"/>
    <col min="11779" max="11779" width="8.5703125" style="379" customWidth="1"/>
    <col min="11780" max="11780" width="0.5703125" style="379" customWidth="1"/>
    <col min="11781" max="11781" width="11.5703125" style="379" customWidth="1"/>
    <col min="11782" max="11782" width="9.85546875" style="379" customWidth="1"/>
    <col min="11783" max="11783" width="11.42578125" style="379" customWidth="1"/>
    <col min="11784" max="11784" width="0.5703125" style="379" customWidth="1"/>
    <col min="11785" max="11785" width="9.7109375" style="379" customWidth="1"/>
    <col min="11786" max="11786" width="0.5703125" style="379" customWidth="1"/>
    <col min="11787" max="11787" width="11.42578125" style="379" customWidth="1"/>
    <col min="11788" max="11788" width="9.7109375" style="379" customWidth="1"/>
    <col min="11789" max="11789" width="0.5703125" style="379" customWidth="1"/>
    <col min="11790" max="11790" width="10.85546875" style="379" customWidth="1"/>
    <col min="11791" max="11791" width="9.85546875" style="379" customWidth="1"/>
    <col min="11792" max="11792" width="11.42578125" style="379" customWidth="1"/>
    <col min="11793" max="11793" width="0.5703125" style="379" customWidth="1"/>
    <col min="11794" max="11794" width="9.7109375" style="379" customWidth="1"/>
    <col min="11795" max="11795" width="0.5703125" style="379" customWidth="1"/>
    <col min="11796" max="11796" width="11.42578125" style="379" customWidth="1"/>
    <col min="11797" max="11797" width="9.7109375" style="379" customWidth="1"/>
    <col min="11798" max="11799" width="0.5703125" style="379" customWidth="1"/>
    <col min="11800" max="12032" width="9.140625" style="379"/>
    <col min="12033" max="12033" width="5.85546875" style="379" customWidth="1"/>
    <col min="12034" max="12034" width="0.5703125" style="379" customWidth="1"/>
    <col min="12035" max="12035" width="8.5703125" style="379" customWidth="1"/>
    <col min="12036" max="12036" width="0.5703125" style="379" customWidth="1"/>
    <col min="12037" max="12037" width="11.5703125" style="379" customWidth="1"/>
    <col min="12038" max="12038" width="9.85546875" style="379" customWidth="1"/>
    <col min="12039" max="12039" width="11.42578125" style="379" customWidth="1"/>
    <col min="12040" max="12040" width="0.5703125" style="379" customWidth="1"/>
    <col min="12041" max="12041" width="9.7109375" style="379" customWidth="1"/>
    <col min="12042" max="12042" width="0.5703125" style="379" customWidth="1"/>
    <col min="12043" max="12043" width="11.42578125" style="379" customWidth="1"/>
    <col min="12044" max="12044" width="9.7109375" style="379" customWidth="1"/>
    <col min="12045" max="12045" width="0.5703125" style="379" customWidth="1"/>
    <col min="12046" max="12046" width="10.85546875" style="379" customWidth="1"/>
    <col min="12047" max="12047" width="9.85546875" style="379" customWidth="1"/>
    <col min="12048" max="12048" width="11.42578125" style="379" customWidth="1"/>
    <col min="12049" max="12049" width="0.5703125" style="379" customWidth="1"/>
    <col min="12050" max="12050" width="9.7109375" style="379" customWidth="1"/>
    <col min="12051" max="12051" width="0.5703125" style="379" customWidth="1"/>
    <col min="12052" max="12052" width="11.42578125" style="379" customWidth="1"/>
    <col min="12053" max="12053" width="9.7109375" style="379" customWidth="1"/>
    <col min="12054" max="12055" width="0.5703125" style="379" customWidth="1"/>
    <col min="12056" max="12288" width="9.140625" style="379"/>
    <col min="12289" max="12289" width="5.85546875" style="379" customWidth="1"/>
    <col min="12290" max="12290" width="0.5703125" style="379" customWidth="1"/>
    <col min="12291" max="12291" width="8.5703125" style="379" customWidth="1"/>
    <col min="12292" max="12292" width="0.5703125" style="379" customWidth="1"/>
    <col min="12293" max="12293" width="11.5703125" style="379" customWidth="1"/>
    <col min="12294" max="12294" width="9.85546875" style="379" customWidth="1"/>
    <col min="12295" max="12295" width="11.42578125" style="379" customWidth="1"/>
    <col min="12296" max="12296" width="0.5703125" style="379" customWidth="1"/>
    <col min="12297" max="12297" width="9.7109375" style="379" customWidth="1"/>
    <col min="12298" max="12298" width="0.5703125" style="379" customWidth="1"/>
    <col min="12299" max="12299" width="11.42578125" style="379" customWidth="1"/>
    <col min="12300" max="12300" width="9.7109375" style="379" customWidth="1"/>
    <col min="12301" max="12301" width="0.5703125" style="379" customWidth="1"/>
    <col min="12302" max="12302" width="10.85546875" style="379" customWidth="1"/>
    <col min="12303" max="12303" width="9.85546875" style="379" customWidth="1"/>
    <col min="12304" max="12304" width="11.42578125" style="379" customWidth="1"/>
    <col min="12305" max="12305" width="0.5703125" style="379" customWidth="1"/>
    <col min="12306" max="12306" width="9.7109375" style="379" customWidth="1"/>
    <col min="12307" max="12307" width="0.5703125" style="379" customWidth="1"/>
    <col min="12308" max="12308" width="11.42578125" style="379" customWidth="1"/>
    <col min="12309" max="12309" width="9.7109375" style="379" customWidth="1"/>
    <col min="12310" max="12311" width="0.5703125" style="379" customWidth="1"/>
    <col min="12312" max="12544" width="9.140625" style="379"/>
    <col min="12545" max="12545" width="5.85546875" style="379" customWidth="1"/>
    <col min="12546" max="12546" width="0.5703125" style="379" customWidth="1"/>
    <col min="12547" max="12547" width="8.5703125" style="379" customWidth="1"/>
    <col min="12548" max="12548" width="0.5703125" style="379" customWidth="1"/>
    <col min="12549" max="12549" width="11.5703125" style="379" customWidth="1"/>
    <col min="12550" max="12550" width="9.85546875" style="379" customWidth="1"/>
    <col min="12551" max="12551" width="11.42578125" style="379" customWidth="1"/>
    <col min="12552" max="12552" width="0.5703125" style="379" customWidth="1"/>
    <col min="12553" max="12553" width="9.7109375" style="379" customWidth="1"/>
    <col min="12554" max="12554" width="0.5703125" style="379" customWidth="1"/>
    <col min="12555" max="12555" width="11.42578125" style="379" customWidth="1"/>
    <col min="12556" max="12556" width="9.7109375" style="379" customWidth="1"/>
    <col min="12557" max="12557" width="0.5703125" style="379" customWidth="1"/>
    <col min="12558" max="12558" width="10.85546875" style="379" customWidth="1"/>
    <col min="12559" max="12559" width="9.85546875" style="379" customWidth="1"/>
    <col min="12560" max="12560" width="11.42578125" style="379" customWidth="1"/>
    <col min="12561" max="12561" width="0.5703125" style="379" customWidth="1"/>
    <col min="12562" max="12562" width="9.7109375" style="379" customWidth="1"/>
    <col min="12563" max="12563" width="0.5703125" style="379" customWidth="1"/>
    <col min="12564" max="12564" width="11.42578125" style="379" customWidth="1"/>
    <col min="12565" max="12565" width="9.7109375" style="379" customWidth="1"/>
    <col min="12566" max="12567" width="0.5703125" style="379" customWidth="1"/>
    <col min="12568" max="12800" width="9.140625" style="379"/>
    <col min="12801" max="12801" width="5.85546875" style="379" customWidth="1"/>
    <col min="12802" max="12802" width="0.5703125" style="379" customWidth="1"/>
    <col min="12803" max="12803" width="8.5703125" style="379" customWidth="1"/>
    <col min="12804" max="12804" width="0.5703125" style="379" customWidth="1"/>
    <col min="12805" max="12805" width="11.5703125" style="379" customWidth="1"/>
    <col min="12806" max="12806" width="9.85546875" style="379" customWidth="1"/>
    <col min="12807" max="12807" width="11.42578125" style="379" customWidth="1"/>
    <col min="12808" max="12808" width="0.5703125" style="379" customWidth="1"/>
    <col min="12809" max="12809" width="9.7109375" style="379" customWidth="1"/>
    <col min="12810" max="12810" width="0.5703125" style="379" customWidth="1"/>
    <col min="12811" max="12811" width="11.42578125" style="379" customWidth="1"/>
    <col min="12812" max="12812" width="9.7109375" style="379" customWidth="1"/>
    <col min="12813" max="12813" width="0.5703125" style="379" customWidth="1"/>
    <col min="12814" max="12814" width="10.85546875" style="379" customWidth="1"/>
    <col min="12815" max="12815" width="9.85546875" style="379" customWidth="1"/>
    <col min="12816" max="12816" width="11.42578125" style="379" customWidth="1"/>
    <col min="12817" max="12817" width="0.5703125" style="379" customWidth="1"/>
    <col min="12818" max="12818" width="9.7109375" style="379" customWidth="1"/>
    <col min="12819" max="12819" width="0.5703125" style="379" customWidth="1"/>
    <col min="12820" max="12820" width="11.42578125" style="379" customWidth="1"/>
    <col min="12821" max="12821" width="9.7109375" style="379" customWidth="1"/>
    <col min="12822" max="12823" width="0.5703125" style="379" customWidth="1"/>
    <col min="12824" max="13056" width="9.140625" style="379"/>
    <col min="13057" max="13057" width="5.85546875" style="379" customWidth="1"/>
    <col min="13058" max="13058" width="0.5703125" style="379" customWidth="1"/>
    <col min="13059" max="13059" width="8.5703125" style="379" customWidth="1"/>
    <col min="13060" max="13060" width="0.5703125" style="379" customWidth="1"/>
    <col min="13061" max="13061" width="11.5703125" style="379" customWidth="1"/>
    <col min="13062" max="13062" width="9.85546875" style="379" customWidth="1"/>
    <col min="13063" max="13063" width="11.42578125" style="379" customWidth="1"/>
    <col min="13064" max="13064" width="0.5703125" style="379" customWidth="1"/>
    <col min="13065" max="13065" width="9.7109375" style="379" customWidth="1"/>
    <col min="13066" max="13066" width="0.5703125" style="379" customWidth="1"/>
    <col min="13067" max="13067" width="11.42578125" style="379" customWidth="1"/>
    <col min="13068" max="13068" width="9.7109375" style="379" customWidth="1"/>
    <col min="13069" max="13069" width="0.5703125" style="379" customWidth="1"/>
    <col min="13070" max="13070" width="10.85546875" style="379" customWidth="1"/>
    <col min="13071" max="13071" width="9.85546875" style="379" customWidth="1"/>
    <col min="13072" max="13072" width="11.42578125" style="379" customWidth="1"/>
    <col min="13073" max="13073" width="0.5703125" style="379" customWidth="1"/>
    <col min="13074" max="13074" width="9.7109375" style="379" customWidth="1"/>
    <col min="13075" max="13075" width="0.5703125" style="379" customWidth="1"/>
    <col min="13076" max="13076" width="11.42578125" style="379" customWidth="1"/>
    <col min="13077" max="13077" width="9.7109375" style="379" customWidth="1"/>
    <col min="13078" max="13079" width="0.5703125" style="379" customWidth="1"/>
    <col min="13080" max="13312" width="9.140625" style="379"/>
    <col min="13313" max="13313" width="5.85546875" style="379" customWidth="1"/>
    <col min="13314" max="13314" width="0.5703125" style="379" customWidth="1"/>
    <col min="13315" max="13315" width="8.5703125" style="379" customWidth="1"/>
    <col min="13316" max="13316" width="0.5703125" style="379" customWidth="1"/>
    <col min="13317" max="13317" width="11.5703125" style="379" customWidth="1"/>
    <col min="13318" max="13318" width="9.85546875" style="379" customWidth="1"/>
    <col min="13319" max="13319" width="11.42578125" style="379" customWidth="1"/>
    <col min="13320" max="13320" width="0.5703125" style="379" customWidth="1"/>
    <col min="13321" max="13321" width="9.7109375" style="379" customWidth="1"/>
    <col min="13322" max="13322" width="0.5703125" style="379" customWidth="1"/>
    <col min="13323" max="13323" width="11.42578125" style="379" customWidth="1"/>
    <col min="13324" max="13324" width="9.7109375" style="379" customWidth="1"/>
    <col min="13325" max="13325" width="0.5703125" style="379" customWidth="1"/>
    <col min="13326" max="13326" width="10.85546875" style="379" customWidth="1"/>
    <col min="13327" max="13327" width="9.85546875" style="379" customWidth="1"/>
    <col min="13328" max="13328" width="11.42578125" style="379" customWidth="1"/>
    <col min="13329" max="13329" width="0.5703125" style="379" customWidth="1"/>
    <col min="13330" max="13330" width="9.7109375" style="379" customWidth="1"/>
    <col min="13331" max="13331" width="0.5703125" style="379" customWidth="1"/>
    <col min="13332" max="13332" width="11.42578125" style="379" customWidth="1"/>
    <col min="13333" max="13333" width="9.7109375" style="379" customWidth="1"/>
    <col min="13334" max="13335" width="0.5703125" style="379" customWidth="1"/>
    <col min="13336" max="13568" width="9.140625" style="379"/>
    <col min="13569" max="13569" width="5.85546875" style="379" customWidth="1"/>
    <col min="13570" max="13570" width="0.5703125" style="379" customWidth="1"/>
    <col min="13571" max="13571" width="8.5703125" style="379" customWidth="1"/>
    <col min="13572" max="13572" width="0.5703125" style="379" customWidth="1"/>
    <col min="13573" max="13573" width="11.5703125" style="379" customWidth="1"/>
    <col min="13574" max="13574" width="9.85546875" style="379" customWidth="1"/>
    <col min="13575" max="13575" width="11.42578125" style="379" customWidth="1"/>
    <col min="13576" max="13576" width="0.5703125" style="379" customWidth="1"/>
    <col min="13577" max="13577" width="9.7109375" style="379" customWidth="1"/>
    <col min="13578" max="13578" width="0.5703125" style="379" customWidth="1"/>
    <col min="13579" max="13579" width="11.42578125" style="379" customWidth="1"/>
    <col min="13580" max="13580" width="9.7109375" style="379" customWidth="1"/>
    <col min="13581" max="13581" width="0.5703125" style="379" customWidth="1"/>
    <col min="13582" max="13582" width="10.85546875" style="379" customWidth="1"/>
    <col min="13583" max="13583" width="9.85546875" style="379" customWidth="1"/>
    <col min="13584" max="13584" width="11.42578125" style="379" customWidth="1"/>
    <col min="13585" max="13585" width="0.5703125" style="379" customWidth="1"/>
    <col min="13586" max="13586" width="9.7109375" style="379" customWidth="1"/>
    <col min="13587" max="13587" width="0.5703125" style="379" customWidth="1"/>
    <col min="13588" max="13588" width="11.42578125" style="379" customWidth="1"/>
    <col min="13589" max="13589" width="9.7109375" style="379" customWidth="1"/>
    <col min="13590" max="13591" width="0.5703125" style="379" customWidth="1"/>
    <col min="13592" max="13824" width="9.140625" style="379"/>
    <col min="13825" max="13825" width="5.85546875" style="379" customWidth="1"/>
    <col min="13826" max="13826" width="0.5703125" style="379" customWidth="1"/>
    <col min="13827" max="13827" width="8.5703125" style="379" customWidth="1"/>
    <col min="13828" max="13828" width="0.5703125" style="379" customWidth="1"/>
    <col min="13829" max="13829" width="11.5703125" style="379" customWidth="1"/>
    <col min="13830" max="13830" width="9.85546875" style="379" customWidth="1"/>
    <col min="13831" max="13831" width="11.42578125" style="379" customWidth="1"/>
    <col min="13832" max="13832" width="0.5703125" style="379" customWidth="1"/>
    <col min="13833" max="13833" width="9.7109375" style="379" customWidth="1"/>
    <col min="13834" max="13834" width="0.5703125" style="379" customWidth="1"/>
    <col min="13835" max="13835" width="11.42578125" style="379" customWidth="1"/>
    <col min="13836" max="13836" width="9.7109375" style="379" customWidth="1"/>
    <col min="13837" max="13837" width="0.5703125" style="379" customWidth="1"/>
    <col min="13838" max="13838" width="10.85546875" style="379" customWidth="1"/>
    <col min="13839" max="13839" width="9.85546875" style="379" customWidth="1"/>
    <col min="13840" max="13840" width="11.42578125" style="379" customWidth="1"/>
    <col min="13841" max="13841" width="0.5703125" style="379" customWidth="1"/>
    <col min="13842" max="13842" width="9.7109375" style="379" customWidth="1"/>
    <col min="13843" max="13843" width="0.5703125" style="379" customWidth="1"/>
    <col min="13844" max="13844" width="11.42578125" style="379" customWidth="1"/>
    <col min="13845" max="13845" width="9.7109375" style="379" customWidth="1"/>
    <col min="13846" max="13847" width="0.5703125" style="379" customWidth="1"/>
    <col min="13848" max="14080" width="9.140625" style="379"/>
    <col min="14081" max="14081" width="5.85546875" style="379" customWidth="1"/>
    <col min="14082" max="14082" width="0.5703125" style="379" customWidth="1"/>
    <col min="14083" max="14083" width="8.5703125" style="379" customWidth="1"/>
    <col min="14084" max="14084" width="0.5703125" style="379" customWidth="1"/>
    <col min="14085" max="14085" width="11.5703125" style="379" customWidth="1"/>
    <col min="14086" max="14086" width="9.85546875" style="379" customWidth="1"/>
    <col min="14087" max="14087" width="11.42578125" style="379" customWidth="1"/>
    <col min="14088" max="14088" width="0.5703125" style="379" customWidth="1"/>
    <col min="14089" max="14089" width="9.7109375" style="379" customWidth="1"/>
    <col min="14090" max="14090" width="0.5703125" style="379" customWidth="1"/>
    <col min="14091" max="14091" width="11.42578125" style="379" customWidth="1"/>
    <col min="14092" max="14092" width="9.7109375" style="379" customWidth="1"/>
    <col min="14093" max="14093" width="0.5703125" style="379" customWidth="1"/>
    <col min="14094" max="14094" width="10.85546875" style="379" customWidth="1"/>
    <col min="14095" max="14095" width="9.85546875" style="379" customWidth="1"/>
    <col min="14096" max="14096" width="11.42578125" style="379" customWidth="1"/>
    <col min="14097" max="14097" width="0.5703125" style="379" customWidth="1"/>
    <col min="14098" max="14098" width="9.7109375" style="379" customWidth="1"/>
    <col min="14099" max="14099" width="0.5703125" style="379" customWidth="1"/>
    <col min="14100" max="14100" width="11.42578125" style="379" customWidth="1"/>
    <col min="14101" max="14101" width="9.7109375" style="379" customWidth="1"/>
    <col min="14102" max="14103" width="0.5703125" style="379" customWidth="1"/>
    <col min="14104" max="14336" width="9.140625" style="379"/>
    <col min="14337" max="14337" width="5.85546875" style="379" customWidth="1"/>
    <col min="14338" max="14338" width="0.5703125" style="379" customWidth="1"/>
    <col min="14339" max="14339" width="8.5703125" style="379" customWidth="1"/>
    <col min="14340" max="14340" width="0.5703125" style="379" customWidth="1"/>
    <col min="14341" max="14341" width="11.5703125" style="379" customWidth="1"/>
    <col min="14342" max="14342" width="9.85546875" style="379" customWidth="1"/>
    <col min="14343" max="14343" width="11.42578125" style="379" customWidth="1"/>
    <col min="14344" max="14344" width="0.5703125" style="379" customWidth="1"/>
    <col min="14345" max="14345" width="9.7109375" style="379" customWidth="1"/>
    <col min="14346" max="14346" width="0.5703125" style="379" customWidth="1"/>
    <col min="14347" max="14347" width="11.42578125" style="379" customWidth="1"/>
    <col min="14348" max="14348" width="9.7109375" style="379" customWidth="1"/>
    <col min="14349" max="14349" width="0.5703125" style="379" customWidth="1"/>
    <col min="14350" max="14350" width="10.85546875" style="379" customWidth="1"/>
    <col min="14351" max="14351" width="9.85546875" style="379" customWidth="1"/>
    <col min="14352" max="14352" width="11.42578125" style="379" customWidth="1"/>
    <col min="14353" max="14353" width="0.5703125" style="379" customWidth="1"/>
    <col min="14354" max="14354" width="9.7109375" style="379" customWidth="1"/>
    <col min="14355" max="14355" width="0.5703125" style="379" customWidth="1"/>
    <col min="14356" max="14356" width="11.42578125" style="379" customWidth="1"/>
    <col min="14357" max="14357" width="9.7109375" style="379" customWidth="1"/>
    <col min="14358" max="14359" width="0.5703125" style="379" customWidth="1"/>
    <col min="14360" max="14592" width="9.140625" style="379"/>
    <col min="14593" max="14593" width="5.85546875" style="379" customWidth="1"/>
    <col min="14594" max="14594" width="0.5703125" style="379" customWidth="1"/>
    <col min="14595" max="14595" width="8.5703125" style="379" customWidth="1"/>
    <col min="14596" max="14596" width="0.5703125" style="379" customWidth="1"/>
    <col min="14597" max="14597" width="11.5703125" style="379" customWidth="1"/>
    <col min="14598" max="14598" width="9.85546875" style="379" customWidth="1"/>
    <col min="14599" max="14599" width="11.42578125" style="379" customWidth="1"/>
    <col min="14600" max="14600" width="0.5703125" style="379" customWidth="1"/>
    <col min="14601" max="14601" width="9.7109375" style="379" customWidth="1"/>
    <col min="14602" max="14602" width="0.5703125" style="379" customWidth="1"/>
    <col min="14603" max="14603" width="11.42578125" style="379" customWidth="1"/>
    <col min="14604" max="14604" width="9.7109375" style="379" customWidth="1"/>
    <col min="14605" max="14605" width="0.5703125" style="379" customWidth="1"/>
    <col min="14606" max="14606" width="10.85546875" style="379" customWidth="1"/>
    <col min="14607" max="14607" width="9.85546875" style="379" customWidth="1"/>
    <col min="14608" max="14608" width="11.42578125" style="379" customWidth="1"/>
    <col min="14609" max="14609" width="0.5703125" style="379" customWidth="1"/>
    <col min="14610" max="14610" width="9.7109375" style="379" customWidth="1"/>
    <col min="14611" max="14611" width="0.5703125" style="379" customWidth="1"/>
    <col min="14612" max="14612" width="11.42578125" style="379" customWidth="1"/>
    <col min="14613" max="14613" width="9.7109375" style="379" customWidth="1"/>
    <col min="14614" max="14615" width="0.5703125" style="379" customWidth="1"/>
    <col min="14616" max="14848" width="9.140625" style="379"/>
    <col min="14849" max="14849" width="5.85546875" style="379" customWidth="1"/>
    <col min="14850" max="14850" width="0.5703125" style="379" customWidth="1"/>
    <col min="14851" max="14851" width="8.5703125" style="379" customWidth="1"/>
    <col min="14852" max="14852" width="0.5703125" style="379" customWidth="1"/>
    <col min="14853" max="14853" width="11.5703125" style="379" customWidth="1"/>
    <col min="14854" max="14854" width="9.85546875" style="379" customWidth="1"/>
    <col min="14855" max="14855" width="11.42578125" style="379" customWidth="1"/>
    <col min="14856" max="14856" width="0.5703125" style="379" customWidth="1"/>
    <col min="14857" max="14857" width="9.7109375" style="379" customWidth="1"/>
    <col min="14858" max="14858" width="0.5703125" style="379" customWidth="1"/>
    <col min="14859" max="14859" width="11.42578125" style="379" customWidth="1"/>
    <col min="14860" max="14860" width="9.7109375" style="379" customWidth="1"/>
    <col min="14861" max="14861" width="0.5703125" style="379" customWidth="1"/>
    <col min="14862" max="14862" width="10.85546875" style="379" customWidth="1"/>
    <col min="14863" max="14863" width="9.85546875" style="379" customWidth="1"/>
    <col min="14864" max="14864" width="11.42578125" style="379" customWidth="1"/>
    <col min="14865" max="14865" width="0.5703125" style="379" customWidth="1"/>
    <col min="14866" max="14866" width="9.7109375" style="379" customWidth="1"/>
    <col min="14867" max="14867" width="0.5703125" style="379" customWidth="1"/>
    <col min="14868" max="14868" width="11.42578125" style="379" customWidth="1"/>
    <col min="14869" max="14869" width="9.7109375" style="379" customWidth="1"/>
    <col min="14870" max="14871" width="0.5703125" style="379" customWidth="1"/>
    <col min="14872" max="15104" width="9.140625" style="379"/>
    <col min="15105" max="15105" width="5.85546875" style="379" customWidth="1"/>
    <col min="15106" max="15106" width="0.5703125" style="379" customWidth="1"/>
    <col min="15107" max="15107" width="8.5703125" style="379" customWidth="1"/>
    <col min="15108" max="15108" width="0.5703125" style="379" customWidth="1"/>
    <col min="15109" max="15109" width="11.5703125" style="379" customWidth="1"/>
    <col min="15110" max="15110" width="9.85546875" style="379" customWidth="1"/>
    <col min="15111" max="15111" width="11.42578125" style="379" customWidth="1"/>
    <col min="15112" max="15112" width="0.5703125" style="379" customWidth="1"/>
    <col min="15113" max="15113" width="9.7109375" style="379" customWidth="1"/>
    <col min="15114" max="15114" width="0.5703125" style="379" customWidth="1"/>
    <col min="15115" max="15115" width="11.42578125" style="379" customWidth="1"/>
    <col min="15116" max="15116" width="9.7109375" style="379" customWidth="1"/>
    <col min="15117" max="15117" width="0.5703125" style="379" customWidth="1"/>
    <col min="15118" max="15118" width="10.85546875" style="379" customWidth="1"/>
    <col min="15119" max="15119" width="9.85546875" style="379" customWidth="1"/>
    <col min="15120" max="15120" width="11.42578125" style="379" customWidth="1"/>
    <col min="15121" max="15121" width="0.5703125" style="379" customWidth="1"/>
    <col min="15122" max="15122" width="9.7109375" style="379" customWidth="1"/>
    <col min="15123" max="15123" width="0.5703125" style="379" customWidth="1"/>
    <col min="15124" max="15124" width="11.42578125" style="379" customWidth="1"/>
    <col min="15125" max="15125" width="9.7109375" style="379" customWidth="1"/>
    <col min="15126" max="15127" width="0.5703125" style="379" customWidth="1"/>
    <col min="15128" max="15360" width="9.140625" style="379"/>
    <col min="15361" max="15361" width="5.85546875" style="379" customWidth="1"/>
    <col min="15362" max="15362" width="0.5703125" style="379" customWidth="1"/>
    <col min="15363" max="15363" width="8.5703125" style="379" customWidth="1"/>
    <col min="15364" max="15364" width="0.5703125" style="379" customWidth="1"/>
    <col min="15365" max="15365" width="11.5703125" style="379" customWidth="1"/>
    <col min="15366" max="15366" width="9.85546875" style="379" customWidth="1"/>
    <col min="15367" max="15367" width="11.42578125" style="379" customWidth="1"/>
    <col min="15368" max="15368" width="0.5703125" style="379" customWidth="1"/>
    <col min="15369" max="15369" width="9.7109375" style="379" customWidth="1"/>
    <col min="15370" max="15370" width="0.5703125" style="379" customWidth="1"/>
    <col min="15371" max="15371" width="11.42578125" style="379" customWidth="1"/>
    <col min="15372" max="15372" width="9.7109375" style="379" customWidth="1"/>
    <col min="15373" max="15373" width="0.5703125" style="379" customWidth="1"/>
    <col min="15374" max="15374" width="10.85546875" style="379" customWidth="1"/>
    <col min="15375" max="15375" width="9.85546875" style="379" customWidth="1"/>
    <col min="15376" max="15376" width="11.42578125" style="379" customWidth="1"/>
    <col min="15377" max="15377" width="0.5703125" style="379" customWidth="1"/>
    <col min="15378" max="15378" width="9.7109375" style="379" customWidth="1"/>
    <col min="15379" max="15379" width="0.5703125" style="379" customWidth="1"/>
    <col min="15380" max="15380" width="11.42578125" style="379" customWidth="1"/>
    <col min="15381" max="15381" width="9.7109375" style="379" customWidth="1"/>
    <col min="15382" max="15383" width="0.5703125" style="379" customWidth="1"/>
    <col min="15384" max="15616" width="9.140625" style="379"/>
    <col min="15617" max="15617" width="5.85546875" style="379" customWidth="1"/>
    <col min="15618" max="15618" width="0.5703125" style="379" customWidth="1"/>
    <col min="15619" max="15619" width="8.5703125" style="379" customWidth="1"/>
    <col min="15620" max="15620" width="0.5703125" style="379" customWidth="1"/>
    <col min="15621" max="15621" width="11.5703125" style="379" customWidth="1"/>
    <col min="15622" max="15622" width="9.85546875" style="379" customWidth="1"/>
    <col min="15623" max="15623" width="11.42578125" style="379" customWidth="1"/>
    <col min="15624" max="15624" width="0.5703125" style="379" customWidth="1"/>
    <col min="15625" max="15625" width="9.7109375" style="379" customWidth="1"/>
    <col min="15626" max="15626" width="0.5703125" style="379" customWidth="1"/>
    <col min="15627" max="15627" width="11.42578125" style="379" customWidth="1"/>
    <col min="15628" max="15628" width="9.7109375" style="379" customWidth="1"/>
    <col min="15629" max="15629" width="0.5703125" style="379" customWidth="1"/>
    <col min="15630" max="15630" width="10.85546875" style="379" customWidth="1"/>
    <col min="15631" max="15631" width="9.85546875" style="379" customWidth="1"/>
    <col min="15632" max="15632" width="11.42578125" style="379" customWidth="1"/>
    <col min="15633" max="15633" width="0.5703125" style="379" customWidth="1"/>
    <col min="15634" max="15634" width="9.7109375" style="379" customWidth="1"/>
    <col min="15635" max="15635" width="0.5703125" style="379" customWidth="1"/>
    <col min="15636" max="15636" width="11.42578125" style="379" customWidth="1"/>
    <col min="15637" max="15637" width="9.7109375" style="379" customWidth="1"/>
    <col min="15638" max="15639" width="0.5703125" style="379" customWidth="1"/>
    <col min="15640" max="15872" width="9.140625" style="379"/>
    <col min="15873" max="15873" width="5.85546875" style="379" customWidth="1"/>
    <col min="15874" max="15874" width="0.5703125" style="379" customWidth="1"/>
    <col min="15875" max="15875" width="8.5703125" style="379" customWidth="1"/>
    <col min="15876" max="15876" width="0.5703125" style="379" customWidth="1"/>
    <col min="15877" max="15877" width="11.5703125" style="379" customWidth="1"/>
    <col min="15878" max="15878" width="9.85546875" style="379" customWidth="1"/>
    <col min="15879" max="15879" width="11.42578125" style="379" customWidth="1"/>
    <col min="15880" max="15880" width="0.5703125" style="379" customWidth="1"/>
    <col min="15881" max="15881" width="9.7109375" style="379" customWidth="1"/>
    <col min="15882" max="15882" width="0.5703125" style="379" customWidth="1"/>
    <col min="15883" max="15883" width="11.42578125" style="379" customWidth="1"/>
    <col min="15884" max="15884" width="9.7109375" style="379" customWidth="1"/>
    <col min="15885" max="15885" width="0.5703125" style="379" customWidth="1"/>
    <col min="15886" max="15886" width="10.85546875" style="379" customWidth="1"/>
    <col min="15887" max="15887" width="9.85546875" style="379" customWidth="1"/>
    <col min="15888" max="15888" width="11.42578125" style="379" customWidth="1"/>
    <col min="15889" max="15889" width="0.5703125" style="379" customWidth="1"/>
    <col min="15890" max="15890" width="9.7109375" style="379" customWidth="1"/>
    <col min="15891" max="15891" width="0.5703125" style="379" customWidth="1"/>
    <col min="15892" max="15892" width="11.42578125" style="379" customWidth="1"/>
    <col min="15893" max="15893" width="9.7109375" style="379" customWidth="1"/>
    <col min="15894" max="15895" width="0.5703125" style="379" customWidth="1"/>
    <col min="15896" max="16128" width="9.140625" style="379"/>
    <col min="16129" max="16129" width="5.85546875" style="379" customWidth="1"/>
    <col min="16130" max="16130" width="0.5703125" style="379" customWidth="1"/>
    <col min="16131" max="16131" width="8.5703125" style="379" customWidth="1"/>
    <col min="16132" max="16132" width="0.5703125" style="379" customWidth="1"/>
    <col min="16133" max="16133" width="11.5703125" style="379" customWidth="1"/>
    <col min="16134" max="16134" width="9.85546875" style="379" customWidth="1"/>
    <col min="16135" max="16135" width="11.42578125" style="379" customWidth="1"/>
    <col min="16136" max="16136" width="0.5703125" style="379" customWidth="1"/>
    <col min="16137" max="16137" width="9.7109375" style="379" customWidth="1"/>
    <col min="16138" max="16138" width="0.5703125" style="379" customWidth="1"/>
    <col min="16139" max="16139" width="11.42578125" style="379" customWidth="1"/>
    <col min="16140" max="16140" width="9.7109375" style="379" customWidth="1"/>
    <col min="16141" max="16141" width="0.5703125" style="379" customWidth="1"/>
    <col min="16142" max="16142" width="10.85546875" style="379" customWidth="1"/>
    <col min="16143" max="16143" width="9.85546875" style="379" customWidth="1"/>
    <col min="16144" max="16144" width="11.42578125" style="379" customWidth="1"/>
    <col min="16145" max="16145" width="0.5703125" style="379" customWidth="1"/>
    <col min="16146" max="16146" width="9.7109375" style="379" customWidth="1"/>
    <col min="16147" max="16147" width="0.5703125" style="379" customWidth="1"/>
    <col min="16148" max="16148" width="11.42578125" style="379" customWidth="1"/>
    <col min="16149" max="16149" width="9.7109375" style="379" customWidth="1"/>
    <col min="16150" max="16151" width="0.5703125" style="379" customWidth="1"/>
    <col min="16152" max="16384" width="9.140625" style="379"/>
  </cols>
  <sheetData>
    <row r="1" spans="1:40" ht="18" customHeight="1" x14ac:dyDescent="0.2">
      <c r="U1" s="480" t="s">
        <v>243</v>
      </c>
      <c r="V1" s="377"/>
      <c r="W1" s="377"/>
      <c r="AK1" s="379"/>
      <c r="AL1" s="379"/>
      <c r="AM1" s="379"/>
      <c r="AN1" s="379"/>
    </row>
    <row r="2" spans="1:40" x14ac:dyDescent="0.2">
      <c r="U2" s="481" t="s">
        <v>234</v>
      </c>
      <c r="V2" s="377"/>
      <c r="W2" s="377"/>
      <c r="AK2" s="379"/>
      <c r="AL2" s="379"/>
      <c r="AM2" s="379"/>
      <c r="AN2" s="379"/>
    </row>
    <row r="3" spans="1:40" s="381" customFormat="1" ht="21" customHeight="1" x14ac:dyDescent="0.2">
      <c r="A3" s="380"/>
      <c r="C3" s="382"/>
      <c r="D3" s="446"/>
      <c r="E3" s="590" t="s">
        <v>222</v>
      </c>
      <c r="F3" s="590"/>
      <c r="G3" s="590"/>
      <c r="H3" s="590"/>
      <c r="I3" s="590"/>
      <c r="J3" s="590"/>
      <c r="K3" s="590"/>
      <c r="L3" s="590"/>
      <c r="M3" s="590"/>
      <c r="N3" s="590"/>
      <c r="O3" s="590"/>
      <c r="P3" s="590"/>
      <c r="Q3" s="590"/>
      <c r="R3" s="590"/>
      <c r="S3" s="590"/>
      <c r="T3" s="590"/>
      <c r="U3" s="590"/>
      <c r="V3" s="446"/>
      <c r="W3" s="446"/>
      <c r="X3" s="383"/>
      <c r="Y3" s="383"/>
      <c r="Z3" s="383"/>
      <c r="AA3" s="383"/>
      <c r="AB3" s="384"/>
      <c r="AC3" s="384"/>
      <c r="AD3" s="384"/>
      <c r="AE3" s="384"/>
      <c r="AF3" s="384"/>
      <c r="AG3" s="384"/>
      <c r="AH3" s="384"/>
      <c r="AI3" s="384"/>
      <c r="AJ3" s="384"/>
      <c r="AK3" s="384"/>
      <c r="AL3" s="384"/>
      <c r="AM3" s="384"/>
      <c r="AN3" s="384"/>
    </row>
    <row r="4" spans="1:40" s="381" customFormat="1" ht="2.4500000000000002" customHeight="1" x14ac:dyDescent="0.2">
      <c r="A4" s="386"/>
      <c r="B4" s="387"/>
      <c r="C4" s="388"/>
      <c r="D4" s="389"/>
      <c r="E4" s="389"/>
      <c r="F4" s="389"/>
      <c r="G4" s="403"/>
      <c r="H4" s="389"/>
      <c r="I4" s="403"/>
      <c r="J4" s="387"/>
      <c r="K4" s="389"/>
      <c r="L4" s="389"/>
      <c r="M4" s="389"/>
      <c r="N4" s="389"/>
      <c r="O4" s="389"/>
      <c r="P4" s="389"/>
      <c r="Q4" s="389"/>
      <c r="R4" s="389"/>
      <c r="S4" s="389"/>
      <c r="T4" s="389"/>
      <c r="U4" s="389"/>
      <c r="V4" s="389"/>
      <c r="W4" s="389"/>
      <c r="X4" s="390"/>
      <c r="Y4" s="384"/>
      <c r="Z4" s="384"/>
      <c r="AA4" s="384"/>
      <c r="AB4" s="384"/>
      <c r="AC4" s="384"/>
      <c r="AD4" s="384"/>
      <c r="AE4" s="384"/>
      <c r="AF4" s="384"/>
      <c r="AG4" s="384"/>
      <c r="AH4" s="384"/>
      <c r="AI4" s="384"/>
      <c r="AJ4" s="384"/>
      <c r="AK4" s="384"/>
      <c r="AL4" s="384"/>
      <c r="AM4" s="384"/>
      <c r="AN4" s="384"/>
    </row>
    <row r="5" spans="1:40" s="403" customFormat="1" ht="15" customHeight="1" x14ac:dyDescent="0.25">
      <c r="A5" s="447"/>
      <c r="B5" s="405"/>
      <c r="C5" s="393"/>
      <c r="D5" s="448"/>
      <c r="E5" s="592" t="s">
        <v>227</v>
      </c>
      <c r="F5" s="592"/>
      <c r="G5" s="592"/>
      <c r="H5" s="592"/>
      <c r="I5" s="592"/>
      <c r="J5" s="592"/>
      <c r="K5" s="592"/>
      <c r="L5" s="592"/>
      <c r="M5" s="398"/>
      <c r="N5" s="592" t="s">
        <v>228</v>
      </c>
      <c r="O5" s="592"/>
      <c r="P5" s="592"/>
      <c r="Q5" s="592"/>
      <c r="R5" s="592"/>
      <c r="S5" s="592"/>
      <c r="T5" s="592"/>
      <c r="U5" s="592"/>
      <c r="V5" s="398"/>
      <c r="W5" s="448"/>
      <c r="X5" s="401"/>
      <c r="Y5" s="401"/>
      <c r="Z5" s="401"/>
      <c r="AA5" s="401"/>
      <c r="AB5" s="401"/>
      <c r="AC5" s="401"/>
      <c r="AD5" s="401"/>
      <c r="AE5" s="401"/>
      <c r="AF5" s="401"/>
      <c r="AG5" s="401"/>
      <c r="AH5" s="401"/>
      <c r="AI5" s="401"/>
      <c r="AJ5" s="401"/>
      <c r="AK5" s="401"/>
      <c r="AL5" s="401"/>
      <c r="AM5" s="401"/>
      <c r="AN5" s="401"/>
    </row>
    <row r="6" spans="1:40" s="381" customFormat="1" ht="6" customHeight="1" x14ac:dyDescent="0.2">
      <c r="B6" s="392"/>
      <c r="C6" s="393"/>
      <c r="D6" s="387"/>
      <c r="E6" s="394"/>
      <c r="F6" s="394"/>
      <c r="G6" s="394"/>
      <c r="H6" s="394"/>
      <c r="I6" s="394"/>
      <c r="J6" s="392"/>
      <c r="K6" s="394"/>
      <c r="L6" s="386"/>
      <c r="M6" s="387"/>
      <c r="N6" s="394"/>
      <c r="O6" s="394"/>
      <c r="P6" s="395"/>
      <c r="Q6" s="394"/>
      <c r="R6" s="395"/>
      <c r="S6" s="396"/>
      <c r="T6" s="394"/>
      <c r="U6" s="386"/>
      <c r="V6" s="396"/>
      <c r="W6" s="387"/>
      <c r="X6" s="384"/>
      <c r="Y6" s="384"/>
      <c r="Z6" s="384"/>
      <c r="AA6" s="384"/>
      <c r="AB6" s="384"/>
      <c r="AC6" s="384"/>
      <c r="AD6" s="384"/>
      <c r="AE6" s="384"/>
      <c r="AF6" s="384"/>
      <c r="AG6" s="384"/>
      <c r="AH6" s="384"/>
      <c r="AI6" s="384"/>
      <c r="AJ6" s="384"/>
      <c r="AK6" s="384"/>
      <c r="AL6" s="384"/>
      <c r="AM6" s="384"/>
      <c r="AN6" s="384"/>
    </row>
    <row r="7" spans="1:40" s="403" customFormat="1" ht="48.75" customHeight="1" x14ac:dyDescent="0.25">
      <c r="A7" s="592" t="s">
        <v>205</v>
      </c>
      <c r="B7" s="397"/>
      <c r="C7" s="592" t="s">
        <v>206</v>
      </c>
      <c r="D7" s="398"/>
      <c r="E7" s="589"/>
      <c r="F7" s="589"/>
      <c r="G7" s="587" t="s">
        <v>208</v>
      </c>
      <c r="H7" s="587"/>
      <c r="I7" s="587"/>
      <c r="J7" s="397"/>
      <c r="K7" s="588" t="s">
        <v>209</v>
      </c>
      <c r="L7" s="588"/>
      <c r="M7" s="399"/>
      <c r="N7" s="589"/>
      <c r="O7" s="589"/>
      <c r="P7" s="587" t="s">
        <v>208</v>
      </c>
      <c r="Q7" s="587"/>
      <c r="R7" s="587"/>
      <c r="S7" s="400"/>
      <c r="T7" s="588" t="s">
        <v>209</v>
      </c>
      <c r="U7" s="588"/>
      <c r="V7" s="400"/>
      <c r="W7" s="398"/>
      <c r="X7" s="401"/>
      <c r="Y7" s="401"/>
      <c r="Z7" s="401"/>
      <c r="AA7" s="401"/>
      <c r="AB7" s="401"/>
      <c r="AC7" s="401"/>
      <c r="AD7" s="401"/>
      <c r="AE7" s="401"/>
      <c r="AF7" s="401"/>
      <c r="AG7" s="401"/>
      <c r="AH7" s="401"/>
      <c r="AI7" s="401"/>
      <c r="AJ7" s="401"/>
      <c r="AK7" s="401"/>
      <c r="AL7" s="401"/>
      <c r="AM7" s="401"/>
      <c r="AN7" s="401"/>
    </row>
    <row r="8" spans="1:40" s="405" customFormat="1" ht="2.1" customHeight="1" x14ac:dyDescent="0.25">
      <c r="A8" s="592"/>
      <c r="B8" s="397"/>
      <c r="C8" s="592"/>
      <c r="D8" s="398"/>
      <c r="E8" s="400"/>
      <c r="F8" s="400"/>
      <c r="G8" s="400"/>
      <c r="H8" s="400"/>
      <c r="I8" s="400"/>
      <c r="J8" s="397"/>
      <c r="K8" s="399"/>
      <c r="L8" s="399"/>
      <c r="M8" s="399"/>
      <c r="N8" s="400"/>
      <c r="O8" s="400"/>
      <c r="P8" s="404"/>
      <c r="Q8" s="400"/>
      <c r="R8" s="404"/>
      <c r="S8" s="400"/>
      <c r="T8" s="399"/>
      <c r="U8" s="399"/>
      <c r="V8" s="400"/>
      <c r="W8" s="398"/>
      <c r="X8" s="401"/>
      <c r="Y8" s="401"/>
      <c r="Z8" s="401"/>
      <c r="AA8" s="401"/>
      <c r="AB8" s="401"/>
      <c r="AC8" s="401"/>
      <c r="AD8" s="401"/>
      <c r="AE8" s="401"/>
      <c r="AF8" s="401"/>
      <c r="AG8" s="401"/>
      <c r="AH8" s="401"/>
      <c r="AI8" s="401"/>
      <c r="AJ8" s="401"/>
      <c r="AK8" s="401"/>
      <c r="AL8" s="401"/>
      <c r="AM8" s="401"/>
      <c r="AN8" s="401"/>
    </row>
    <row r="9" spans="1:40" s="450" customFormat="1" ht="33.75" customHeight="1" x14ac:dyDescent="0.25">
      <c r="A9" s="592"/>
      <c r="B9" s="442"/>
      <c r="C9" s="592"/>
      <c r="D9" s="442"/>
      <c r="E9" s="443" t="s">
        <v>210</v>
      </c>
      <c r="F9" s="443" t="s">
        <v>211</v>
      </c>
      <c r="G9" s="443" t="s">
        <v>212</v>
      </c>
      <c r="H9" s="444"/>
      <c r="I9" s="443" t="s">
        <v>211</v>
      </c>
      <c r="J9" s="442"/>
      <c r="K9" s="443" t="s">
        <v>213</v>
      </c>
      <c r="L9" s="443" t="s">
        <v>211</v>
      </c>
      <c r="M9" s="444"/>
      <c r="N9" s="443" t="s">
        <v>213</v>
      </c>
      <c r="O9" s="443" t="s">
        <v>211</v>
      </c>
      <c r="P9" s="443" t="s">
        <v>212</v>
      </c>
      <c r="Q9" s="444"/>
      <c r="R9" s="443" t="s">
        <v>211</v>
      </c>
      <c r="S9" s="444"/>
      <c r="T9" s="443" t="s">
        <v>213</v>
      </c>
      <c r="U9" s="443" t="s">
        <v>211</v>
      </c>
      <c r="V9" s="444"/>
      <c r="W9" s="444"/>
      <c r="X9" s="449"/>
      <c r="Y9" s="449"/>
      <c r="Z9" s="449"/>
      <c r="AA9" s="449"/>
      <c r="AB9" s="449"/>
      <c r="AC9" s="449"/>
      <c r="AD9" s="449"/>
      <c r="AE9" s="449"/>
      <c r="AF9" s="449"/>
      <c r="AG9" s="449"/>
      <c r="AH9" s="449"/>
      <c r="AI9" s="449"/>
      <c r="AJ9" s="449"/>
      <c r="AK9" s="449"/>
      <c r="AL9" s="449"/>
      <c r="AM9" s="449"/>
      <c r="AN9" s="449"/>
    </row>
    <row r="10" spans="1:40" ht="12" hidden="1" customHeight="1" x14ac:dyDescent="0.2">
      <c r="A10" s="370">
        <v>2003</v>
      </c>
      <c r="E10" s="373">
        <v>4402313</v>
      </c>
      <c r="F10" s="373">
        <v>4402313</v>
      </c>
      <c r="N10" s="373">
        <v>4006923</v>
      </c>
      <c r="O10" s="373">
        <v>4006923</v>
      </c>
    </row>
    <row r="11" spans="1:40" ht="12" hidden="1" customHeight="1" x14ac:dyDescent="0.2">
      <c r="E11" s="376">
        <v>4696074</v>
      </c>
      <c r="F11" s="376">
        <v>9098387</v>
      </c>
      <c r="N11" s="373">
        <v>4022884</v>
      </c>
      <c r="O11" s="376">
        <v>8029807</v>
      </c>
    </row>
    <row r="12" spans="1:40" ht="12" hidden="1" customHeight="1" x14ac:dyDescent="0.2">
      <c r="E12" s="376">
        <v>3920756</v>
      </c>
      <c r="F12" s="373">
        <v>13019143</v>
      </c>
      <c r="N12" s="373">
        <v>3047209</v>
      </c>
      <c r="O12" s="373">
        <v>11077016</v>
      </c>
    </row>
    <row r="13" spans="1:40" ht="12" hidden="1" customHeight="1" x14ac:dyDescent="0.2">
      <c r="E13" s="376">
        <v>4626658</v>
      </c>
      <c r="F13" s="373">
        <v>17645801</v>
      </c>
      <c r="N13" s="373">
        <v>5489498</v>
      </c>
      <c r="O13" s="373">
        <v>16566514</v>
      </c>
    </row>
    <row r="14" spans="1:40" s="419" customFormat="1" ht="3.95" customHeight="1" x14ac:dyDescent="0.2">
      <c r="A14" s="412"/>
      <c r="B14" s="412"/>
      <c r="C14" s="413"/>
      <c r="D14" s="414"/>
      <c r="E14" s="415"/>
      <c r="F14" s="415"/>
      <c r="G14" s="415"/>
      <c r="H14" s="415"/>
      <c r="I14" s="415"/>
      <c r="J14" s="412"/>
      <c r="K14" s="417"/>
      <c r="L14" s="417"/>
      <c r="M14" s="417"/>
      <c r="N14" s="415"/>
      <c r="O14" s="415"/>
      <c r="P14" s="416"/>
      <c r="Q14" s="415"/>
      <c r="R14" s="416"/>
      <c r="S14" s="415"/>
      <c r="T14" s="417"/>
      <c r="U14" s="417"/>
      <c r="V14" s="415"/>
      <c r="W14" s="414"/>
      <c r="X14" s="418"/>
      <c r="Y14" s="418"/>
      <c r="Z14" s="418"/>
      <c r="AA14" s="418"/>
      <c r="AB14" s="418"/>
      <c r="AC14" s="418"/>
      <c r="AD14" s="418"/>
      <c r="AE14" s="418"/>
      <c r="AF14" s="418"/>
      <c r="AG14" s="418"/>
      <c r="AH14" s="418"/>
      <c r="AI14" s="418"/>
      <c r="AJ14" s="418"/>
      <c r="AK14" s="418"/>
      <c r="AL14" s="418"/>
      <c r="AM14" s="418"/>
      <c r="AN14" s="418"/>
    </row>
    <row r="15" spans="1:40" x14ac:dyDescent="0.2">
      <c r="A15" s="586">
        <v>2004</v>
      </c>
      <c r="B15" s="420"/>
      <c r="C15" s="421" t="s">
        <v>214</v>
      </c>
      <c r="E15" s="422">
        <v>4562622</v>
      </c>
      <c r="F15" s="422">
        <v>4562622</v>
      </c>
      <c r="G15" s="451">
        <v>0.25226028850286125</v>
      </c>
      <c r="H15" s="452"/>
      <c r="I15" s="451">
        <v>0.25226028850286125</v>
      </c>
      <c r="J15" s="420"/>
      <c r="K15" s="425">
        <v>3.6414721079577941</v>
      </c>
      <c r="L15" s="425">
        <v>3.6414721079577941</v>
      </c>
      <c r="N15" s="422">
        <v>4115320</v>
      </c>
      <c r="O15" s="422">
        <v>4115320</v>
      </c>
      <c r="P15" s="453">
        <v>0.2375429658145396</v>
      </c>
      <c r="Q15" s="452"/>
      <c r="R15" s="453">
        <v>0.2375429658145396</v>
      </c>
      <c r="T15" s="425">
        <v>2.7052429008493548</v>
      </c>
      <c r="U15" s="425">
        <v>2.7052429008493548</v>
      </c>
    </row>
    <row r="16" spans="1:40" x14ac:dyDescent="0.2">
      <c r="A16" s="586"/>
      <c r="B16" s="420"/>
      <c r="C16" s="421" t="s">
        <v>215</v>
      </c>
      <c r="E16" s="422">
        <v>4820912</v>
      </c>
      <c r="F16" s="422">
        <v>9383534</v>
      </c>
      <c r="G16" s="451">
        <v>0.2665407416978452</v>
      </c>
      <c r="H16" s="452"/>
      <c r="I16" s="451">
        <v>0.51880103020070645</v>
      </c>
      <c r="J16" s="420"/>
      <c r="K16" s="425">
        <v>2.6583482287544871</v>
      </c>
      <c r="L16" s="425">
        <v>3.1340390335122037</v>
      </c>
      <c r="N16" s="422">
        <v>4292267</v>
      </c>
      <c r="O16" s="422">
        <v>8407587</v>
      </c>
      <c r="P16" s="453">
        <v>0.24775663453823188</v>
      </c>
      <c r="Q16" s="452"/>
      <c r="R16" s="453">
        <v>0.48529960035277148</v>
      </c>
      <c r="T16" s="425">
        <v>6.6962656641354812</v>
      </c>
      <c r="U16" s="425">
        <v>4.7047207983952788</v>
      </c>
    </row>
    <row r="17" spans="1:40" x14ac:dyDescent="0.2">
      <c r="A17" s="586"/>
      <c r="B17" s="420"/>
      <c r="C17" s="421" t="s">
        <v>216</v>
      </c>
      <c r="E17" s="422">
        <v>3987408</v>
      </c>
      <c r="F17" s="422">
        <v>13370942</v>
      </c>
      <c r="G17" s="451">
        <v>0.22045759926170019</v>
      </c>
      <c r="H17" s="452"/>
      <c r="I17" s="451">
        <v>0.73925862946240661</v>
      </c>
      <c r="J17" s="420"/>
      <c r="K17" s="425">
        <v>1.6999782694970051</v>
      </c>
      <c r="L17" s="425">
        <v>2.7021671088488697</v>
      </c>
      <c r="N17" s="422">
        <v>3165803</v>
      </c>
      <c r="O17" s="422">
        <v>11573390</v>
      </c>
      <c r="P17" s="453">
        <v>0.18273529975908726</v>
      </c>
      <c r="Q17" s="452"/>
      <c r="R17" s="453">
        <v>0.66803490011185873</v>
      </c>
      <c r="T17" s="425">
        <v>3.8918892665386591</v>
      </c>
      <c r="U17" s="425">
        <v>4.4811165750776203</v>
      </c>
    </row>
    <row r="18" spans="1:40" ht="12" customHeight="1" x14ac:dyDescent="0.2">
      <c r="A18" s="586"/>
      <c r="B18" s="420"/>
      <c r="C18" s="421" t="s">
        <v>217</v>
      </c>
      <c r="E18" s="422">
        <v>4716019</v>
      </c>
      <c r="F18" s="422">
        <v>18086961</v>
      </c>
      <c r="G18" s="451">
        <v>0.26074137053759333</v>
      </c>
      <c r="H18" s="452"/>
      <c r="I18" s="451">
        <v>1</v>
      </c>
      <c r="J18" s="420"/>
      <c r="K18" s="425">
        <v>1.9314373355454411</v>
      </c>
      <c r="L18" s="425">
        <v>2.5000848643821834</v>
      </c>
      <c r="N18" s="422">
        <v>5751139</v>
      </c>
      <c r="O18" s="422">
        <v>17324529</v>
      </c>
      <c r="P18" s="453">
        <v>0.33196509988814127</v>
      </c>
      <c r="Q18" s="452"/>
      <c r="R18" s="453">
        <v>1</v>
      </c>
      <c r="T18" s="425">
        <v>4.7662099521668466</v>
      </c>
      <c r="U18" s="425">
        <v>4.5755854249119636</v>
      </c>
    </row>
    <row r="19" spans="1:40" s="378" customFormat="1" ht="2.1" customHeight="1" x14ac:dyDescent="0.2">
      <c r="A19" s="426"/>
      <c r="B19" s="427"/>
      <c r="C19" s="428"/>
      <c r="D19" s="427"/>
      <c r="E19" s="429"/>
      <c r="F19" s="429"/>
      <c r="G19" s="430"/>
      <c r="H19" s="430"/>
      <c r="I19" s="430"/>
      <c r="J19" s="427"/>
      <c r="K19" s="431"/>
      <c r="L19" s="427"/>
      <c r="M19" s="427"/>
      <c r="N19" s="429"/>
      <c r="O19" s="429"/>
      <c r="P19" s="432"/>
      <c r="Q19" s="430"/>
      <c r="R19" s="432"/>
      <c r="S19" s="429"/>
      <c r="T19" s="431"/>
      <c r="U19" s="427"/>
      <c r="V19" s="429"/>
      <c r="W19" s="429"/>
      <c r="X19" s="434"/>
      <c r="Y19" s="435"/>
      <c r="Z19" s="436"/>
      <c r="AA19" s="435"/>
      <c r="AB19" s="434"/>
      <c r="AC19" s="437"/>
      <c r="AD19" s="437"/>
      <c r="AE19" s="433"/>
      <c r="AF19" s="434"/>
      <c r="AG19" s="434">
        <v>0</v>
      </c>
      <c r="AH19" s="435"/>
      <c r="AI19" s="436"/>
      <c r="AJ19" s="435"/>
      <c r="AK19" s="434"/>
      <c r="AL19" s="437"/>
      <c r="AM19" s="437"/>
      <c r="AN19" s="454"/>
    </row>
    <row r="20" spans="1:40" ht="12" customHeight="1" x14ac:dyDescent="0.2">
      <c r="A20" s="586">
        <v>2005</v>
      </c>
      <c r="B20" s="420"/>
      <c r="C20" s="421" t="s">
        <v>214</v>
      </c>
      <c r="E20" s="422">
        <v>4582574</v>
      </c>
      <c r="F20" s="422">
        <v>4582574</v>
      </c>
      <c r="G20" s="451">
        <v>0.25182131322927742</v>
      </c>
      <c r="H20" s="452"/>
      <c r="I20" s="451">
        <v>0.25182131322927742</v>
      </c>
      <c r="J20" s="420"/>
      <c r="K20" s="425">
        <v>0.4372924165096298</v>
      </c>
      <c r="L20" s="425">
        <v>0.4372924165096298</v>
      </c>
      <c r="N20" s="422">
        <v>4166126</v>
      </c>
      <c r="O20" s="422">
        <v>4166126</v>
      </c>
      <c r="P20" s="453">
        <v>0.23003835715616033</v>
      </c>
      <c r="Q20" s="452"/>
      <c r="R20" s="453">
        <v>0.23003835715616033</v>
      </c>
      <c r="T20" s="425">
        <v>1.2345577014667146</v>
      </c>
      <c r="U20" s="425">
        <v>1.2345577014667146</v>
      </c>
    </row>
    <row r="21" spans="1:40" ht="12" customHeight="1" x14ac:dyDescent="0.2">
      <c r="A21" s="586"/>
      <c r="B21" s="420"/>
      <c r="C21" s="421" t="s">
        <v>215</v>
      </c>
      <c r="E21" s="422">
        <v>4863601</v>
      </c>
      <c r="F21" s="422">
        <v>9446175</v>
      </c>
      <c r="G21" s="451">
        <v>0.2672642909515977</v>
      </c>
      <c r="H21" s="452"/>
      <c r="I21" s="451">
        <v>0.51908560418087513</v>
      </c>
      <c r="J21" s="420"/>
      <c r="K21" s="425">
        <v>0.88549635421679551</v>
      </c>
      <c r="L21" s="425">
        <v>0.66756298852862905</v>
      </c>
      <c r="N21" s="422">
        <v>4531703</v>
      </c>
      <c r="O21" s="422">
        <v>8697829</v>
      </c>
      <c r="P21" s="453">
        <v>0.25022419226870318</v>
      </c>
      <c r="Q21" s="452"/>
      <c r="R21" s="453">
        <v>0.48026254942486352</v>
      </c>
      <c r="T21" s="425">
        <v>5.5783109485034368</v>
      </c>
      <c r="U21" s="425">
        <v>3.452143879093966</v>
      </c>
    </row>
    <row r="22" spans="1:40" ht="12" customHeight="1" x14ac:dyDescent="0.2">
      <c r="A22" s="586"/>
      <c r="B22" s="420"/>
      <c r="C22" s="421" t="s">
        <v>216</v>
      </c>
      <c r="E22" s="422">
        <v>4008389</v>
      </c>
      <c r="F22" s="422">
        <v>13454564</v>
      </c>
      <c r="G22" s="451">
        <v>0.22026873584884613</v>
      </c>
      <c r="H22" s="452"/>
      <c r="I22" s="451">
        <v>0.73935434002972134</v>
      </c>
      <c r="J22" s="420"/>
      <c r="K22" s="425">
        <v>0.52618141910734995</v>
      </c>
      <c r="L22" s="425">
        <v>0.62540096277435053</v>
      </c>
      <c r="N22" s="422">
        <v>3270683</v>
      </c>
      <c r="O22" s="422">
        <v>11968512</v>
      </c>
      <c r="P22" s="453">
        <v>0.1805952446226019</v>
      </c>
      <c r="Q22" s="452"/>
      <c r="R22" s="453">
        <v>0.66085779404746547</v>
      </c>
      <c r="T22" s="425">
        <v>3.312903550852659</v>
      </c>
      <c r="U22" s="425">
        <v>3.4140558643578069</v>
      </c>
    </row>
    <row r="23" spans="1:40" ht="12" customHeight="1" x14ac:dyDescent="0.2">
      <c r="A23" s="586"/>
      <c r="B23" s="420"/>
      <c r="C23" s="421" t="s">
        <v>217</v>
      </c>
      <c r="E23" s="422">
        <v>4743157</v>
      </c>
      <c r="F23" s="422">
        <v>18197721</v>
      </c>
      <c r="G23" s="451">
        <v>0.26064565997027872</v>
      </c>
      <c r="H23" s="452"/>
      <c r="I23" s="451">
        <v>1</v>
      </c>
      <c r="J23" s="420"/>
      <c r="K23" s="425">
        <v>0.57544297425434465</v>
      </c>
      <c r="L23" s="425">
        <v>0.61237484837834288</v>
      </c>
      <c r="N23" s="422">
        <v>6142059</v>
      </c>
      <c r="O23" s="422">
        <v>18110571</v>
      </c>
      <c r="P23" s="453">
        <v>0.33914220595253458</v>
      </c>
      <c r="Q23" s="452"/>
      <c r="R23" s="453">
        <v>1</v>
      </c>
      <c r="T23" s="425">
        <v>6.7972622466610524</v>
      </c>
      <c r="U23" s="425">
        <v>4.5371623090013014</v>
      </c>
    </row>
    <row r="24" spans="1:40" s="378" customFormat="1" ht="2.1" customHeight="1" x14ac:dyDescent="0.2">
      <c r="A24" s="426"/>
      <c r="B24" s="427"/>
      <c r="C24" s="428"/>
      <c r="D24" s="427"/>
      <c r="E24" s="429"/>
      <c r="F24" s="429"/>
      <c r="G24" s="430"/>
      <c r="H24" s="430"/>
      <c r="I24" s="430"/>
      <c r="J24" s="427"/>
      <c r="K24" s="431"/>
      <c r="L24" s="427"/>
      <c r="M24" s="427"/>
      <c r="N24" s="429"/>
      <c r="O24" s="429"/>
      <c r="P24" s="432"/>
      <c r="Q24" s="430"/>
      <c r="R24" s="432"/>
      <c r="S24" s="429"/>
      <c r="T24" s="431"/>
      <c r="U24" s="427"/>
      <c r="V24" s="429"/>
      <c r="W24" s="429"/>
      <c r="X24" s="434"/>
      <c r="Y24" s="435"/>
      <c r="Z24" s="436"/>
      <c r="AA24" s="435"/>
      <c r="AB24" s="434"/>
      <c r="AC24" s="437"/>
      <c r="AD24" s="437"/>
      <c r="AE24" s="433"/>
      <c r="AF24" s="434"/>
      <c r="AG24" s="434">
        <v>0</v>
      </c>
      <c r="AH24" s="435"/>
      <c r="AI24" s="436"/>
      <c r="AJ24" s="435"/>
      <c r="AK24" s="434"/>
      <c r="AL24" s="437"/>
      <c r="AM24" s="437"/>
      <c r="AN24" s="454"/>
    </row>
    <row r="25" spans="1:40" ht="12" customHeight="1" x14ac:dyDescent="0.2">
      <c r="A25" s="586">
        <v>2006</v>
      </c>
      <c r="B25" s="420"/>
      <c r="C25" s="421" t="s">
        <v>214</v>
      </c>
      <c r="E25" s="422">
        <v>4646561</v>
      </c>
      <c r="F25" s="422">
        <v>4646561</v>
      </c>
      <c r="G25" s="451">
        <v>0.25231347211903499</v>
      </c>
      <c r="H25" s="452"/>
      <c r="I25" s="451">
        <v>0.25231347211903499</v>
      </c>
      <c r="J25" s="420"/>
      <c r="K25" s="425">
        <v>1.39631133070628</v>
      </c>
      <c r="L25" s="425">
        <v>1.39631133070628</v>
      </c>
      <c r="N25" s="422">
        <v>4346712</v>
      </c>
      <c r="O25" s="422">
        <v>4346712</v>
      </c>
      <c r="P25" s="453">
        <v>0.2316037209307282</v>
      </c>
      <c r="Q25" s="452"/>
      <c r="R25" s="453">
        <v>0.2316037209307282</v>
      </c>
      <c r="T25" s="425">
        <v>4.3346264611295959</v>
      </c>
      <c r="U25" s="425">
        <v>4.3346264611295959</v>
      </c>
    </row>
    <row r="26" spans="1:40" ht="12" customHeight="1" x14ac:dyDescent="0.2">
      <c r="A26" s="586"/>
      <c r="B26" s="420"/>
      <c r="C26" s="421" t="s">
        <v>215</v>
      </c>
      <c r="E26" s="422">
        <v>4967678</v>
      </c>
      <c r="F26" s="422">
        <v>9614239</v>
      </c>
      <c r="G26" s="451">
        <v>0.26975048526196976</v>
      </c>
      <c r="H26" s="452"/>
      <c r="I26" s="451">
        <v>0.52206395738100475</v>
      </c>
      <c r="J26" s="420"/>
      <c r="K26" s="425">
        <v>2.1399164939722644</v>
      </c>
      <c r="L26" s="425">
        <v>1.7791751687852493</v>
      </c>
      <c r="N26" s="422">
        <v>4603674</v>
      </c>
      <c r="O26" s="422">
        <v>8950386</v>
      </c>
      <c r="P26" s="453">
        <v>0.24529530098889674</v>
      </c>
      <c r="Q26" s="452"/>
      <c r="R26" s="453">
        <v>0.47689902191962491</v>
      </c>
      <c r="T26" s="425">
        <v>1.588166744378438</v>
      </c>
      <c r="U26" s="425">
        <v>2.9036786076157624</v>
      </c>
    </row>
    <row r="27" spans="1:40" ht="12" customHeight="1" x14ac:dyDescent="0.2">
      <c r="A27" s="586"/>
      <c r="B27" s="420"/>
      <c r="C27" s="421" t="s">
        <v>216</v>
      </c>
      <c r="E27" s="422">
        <v>4006373</v>
      </c>
      <c r="F27" s="422">
        <v>13620612</v>
      </c>
      <c r="G27" s="451">
        <v>0.21755054592718243</v>
      </c>
      <c r="H27" s="452"/>
      <c r="I27" s="451">
        <v>0.73961450330818723</v>
      </c>
      <c r="J27" s="420"/>
      <c r="K27" s="425">
        <v>-5.0294519818311054E-2</v>
      </c>
      <c r="L27" s="425">
        <v>1.2341388394302484</v>
      </c>
      <c r="N27" s="422">
        <v>3433358</v>
      </c>
      <c r="O27" s="422">
        <v>12383744</v>
      </c>
      <c r="P27" s="453">
        <v>0.18293792827481625</v>
      </c>
      <c r="Q27" s="452"/>
      <c r="R27" s="453">
        <v>0.65983695019444122</v>
      </c>
      <c r="T27" s="425">
        <v>4.9737317862966233</v>
      </c>
      <c r="U27" s="425">
        <v>3.4693702943189595</v>
      </c>
    </row>
    <row r="28" spans="1:40" ht="12" customHeight="1" x14ac:dyDescent="0.2">
      <c r="A28" s="586"/>
      <c r="B28" s="420"/>
      <c r="C28" s="421" t="s">
        <v>217</v>
      </c>
      <c r="E28" s="422">
        <v>4795214</v>
      </c>
      <c r="F28" s="422">
        <v>18415826</v>
      </c>
      <c r="G28" s="451">
        <v>0.26038549669181277</v>
      </c>
      <c r="H28" s="452"/>
      <c r="I28" s="451">
        <v>1</v>
      </c>
      <c r="J28" s="420"/>
      <c r="K28" s="425">
        <v>1.0975179611385413</v>
      </c>
      <c r="L28" s="425">
        <v>1.1985292004421872</v>
      </c>
      <c r="N28" s="422">
        <v>6384141</v>
      </c>
      <c r="O28" s="422">
        <v>18767885</v>
      </c>
      <c r="P28" s="453">
        <v>0.34016304980555878</v>
      </c>
      <c r="Q28" s="452"/>
      <c r="R28" s="453">
        <v>1</v>
      </c>
      <c r="T28" s="425">
        <v>3.9413818721051035</v>
      </c>
      <c r="U28" s="425">
        <v>3.6294493420444893</v>
      </c>
    </row>
    <row r="29" spans="1:40" s="378" customFormat="1" ht="2.1" customHeight="1" x14ac:dyDescent="0.2">
      <c r="A29" s="426"/>
      <c r="B29" s="427"/>
      <c r="C29" s="428"/>
      <c r="D29" s="427"/>
      <c r="E29" s="429"/>
      <c r="F29" s="429"/>
      <c r="G29" s="430"/>
      <c r="H29" s="430"/>
      <c r="I29" s="430"/>
      <c r="J29" s="427"/>
      <c r="K29" s="431"/>
      <c r="L29" s="427"/>
      <c r="M29" s="427"/>
      <c r="N29" s="429"/>
      <c r="O29" s="429"/>
      <c r="P29" s="432"/>
      <c r="Q29" s="430"/>
      <c r="R29" s="432"/>
      <c r="S29" s="429"/>
      <c r="T29" s="431"/>
      <c r="U29" s="427"/>
      <c r="V29" s="429"/>
      <c r="W29" s="429"/>
      <c r="X29" s="434"/>
      <c r="Y29" s="435"/>
      <c r="Z29" s="436"/>
      <c r="AA29" s="435"/>
      <c r="AB29" s="434"/>
      <c r="AC29" s="437"/>
      <c r="AD29" s="437"/>
      <c r="AE29" s="433"/>
      <c r="AF29" s="434"/>
      <c r="AG29" s="434">
        <v>0</v>
      </c>
      <c r="AH29" s="435"/>
      <c r="AI29" s="436"/>
      <c r="AJ29" s="435"/>
      <c r="AK29" s="434"/>
      <c r="AL29" s="437"/>
      <c r="AM29" s="437"/>
      <c r="AN29" s="454"/>
    </row>
    <row r="30" spans="1:40" ht="12" customHeight="1" x14ac:dyDescent="0.2">
      <c r="A30" s="586">
        <v>2007</v>
      </c>
      <c r="B30" s="420"/>
      <c r="C30" s="421" t="s">
        <v>214</v>
      </c>
      <c r="E30" s="422">
        <v>4649926</v>
      </c>
      <c r="F30" s="422">
        <v>4649926</v>
      </c>
      <c r="G30" s="451">
        <v>0.2549309920975617</v>
      </c>
      <c r="H30" s="452"/>
      <c r="I30" s="451">
        <v>0.2549309920975617</v>
      </c>
      <c r="J30" s="420"/>
      <c r="K30" s="425">
        <v>7.2419150421139417E-2</v>
      </c>
      <c r="L30" s="425">
        <v>7.2419150421139417E-2</v>
      </c>
      <c r="N30" s="422">
        <v>4486243</v>
      </c>
      <c r="O30" s="422">
        <v>4486243</v>
      </c>
      <c r="P30" s="453">
        <v>0.2308169288203985</v>
      </c>
      <c r="Q30" s="452"/>
      <c r="R30" s="453">
        <v>0.2308169288203985</v>
      </c>
      <c r="T30" s="425">
        <v>3.2100355395066433</v>
      </c>
      <c r="U30" s="425">
        <v>3.2100355395066433</v>
      </c>
    </row>
    <row r="31" spans="1:40" ht="12" customHeight="1" x14ac:dyDescent="0.2">
      <c r="A31" s="586"/>
      <c r="B31" s="420"/>
      <c r="C31" s="421" t="s">
        <v>215</v>
      </c>
      <c r="E31" s="422">
        <v>4930982</v>
      </c>
      <c r="F31" s="422">
        <v>9580908</v>
      </c>
      <c r="G31" s="451">
        <v>0.2703398147143028</v>
      </c>
      <c r="H31" s="452"/>
      <c r="I31" s="451">
        <v>0.52527080681186455</v>
      </c>
      <c r="J31" s="420"/>
      <c r="K31" s="425">
        <v>-0.738695221389148</v>
      </c>
      <c r="L31" s="425">
        <v>-0.34668370528338227</v>
      </c>
      <c r="N31" s="422">
        <v>4794337</v>
      </c>
      <c r="O31" s="422">
        <v>9280580</v>
      </c>
      <c r="P31" s="453">
        <v>0.24666834633567616</v>
      </c>
      <c r="Q31" s="452"/>
      <c r="R31" s="453">
        <v>0.4774852751560747</v>
      </c>
      <c r="T31" s="425">
        <v>4.1415399960987687</v>
      </c>
      <c r="U31" s="425">
        <v>3.6891593278770327</v>
      </c>
    </row>
    <row r="32" spans="1:40" ht="12" customHeight="1" x14ac:dyDescent="0.2">
      <c r="A32" s="586"/>
      <c r="B32" s="420"/>
      <c r="C32" s="421" t="s">
        <v>216</v>
      </c>
      <c r="E32" s="422">
        <v>3937323</v>
      </c>
      <c r="F32" s="422">
        <v>13518231</v>
      </c>
      <c r="G32" s="451">
        <v>0.21586271665367321</v>
      </c>
      <c r="H32" s="452"/>
      <c r="I32" s="451">
        <v>0.74113352346553774</v>
      </c>
      <c r="J32" s="420"/>
      <c r="K32" s="425">
        <v>-1.7235040272086499</v>
      </c>
      <c r="L32" s="425">
        <v>-0.75166226010989812</v>
      </c>
      <c r="N32" s="422">
        <v>3516320</v>
      </c>
      <c r="O32" s="422">
        <v>12796900</v>
      </c>
      <c r="P32" s="453">
        <v>0.1809144496073315</v>
      </c>
      <c r="Q32" s="452"/>
      <c r="R32" s="453">
        <v>0.65839972476340614</v>
      </c>
      <c r="T32" s="425">
        <v>2.4163515718430761</v>
      </c>
      <c r="U32" s="425">
        <v>3.3362769773018566</v>
      </c>
    </row>
    <row r="33" spans="1:40" ht="12" customHeight="1" x14ac:dyDescent="0.2">
      <c r="A33" s="586"/>
      <c r="B33" s="420"/>
      <c r="C33" s="421" t="s">
        <v>217</v>
      </c>
      <c r="E33" s="422">
        <v>4721709</v>
      </c>
      <c r="F33" s="422">
        <v>18239940</v>
      </c>
      <c r="G33" s="451">
        <v>0.25886647653446226</v>
      </c>
      <c r="H33" s="452"/>
      <c r="I33" s="451">
        <v>1</v>
      </c>
      <c r="J33" s="420"/>
      <c r="K33" s="425">
        <v>-1.532882578337484</v>
      </c>
      <c r="L33" s="425">
        <v>-0.95508070069732409</v>
      </c>
      <c r="N33" s="422">
        <v>6639469</v>
      </c>
      <c r="O33" s="422">
        <v>19436369</v>
      </c>
      <c r="P33" s="453">
        <v>0.34160027523659381</v>
      </c>
      <c r="Q33" s="452"/>
      <c r="R33" s="453">
        <v>1</v>
      </c>
      <c r="T33" s="425">
        <v>3.9994104140243771</v>
      </c>
      <c r="U33" s="425">
        <v>3.5618504695654307</v>
      </c>
    </row>
    <row r="34" spans="1:40" s="378" customFormat="1" ht="2.1" customHeight="1" x14ac:dyDescent="0.2">
      <c r="A34" s="426"/>
      <c r="B34" s="427"/>
      <c r="C34" s="428"/>
      <c r="D34" s="427"/>
      <c r="E34" s="429"/>
      <c r="F34" s="429"/>
      <c r="G34" s="430"/>
      <c r="H34" s="430"/>
      <c r="I34" s="430"/>
      <c r="J34" s="427"/>
      <c r="K34" s="431"/>
      <c r="L34" s="427"/>
      <c r="M34" s="427"/>
      <c r="N34" s="429"/>
      <c r="O34" s="429"/>
      <c r="P34" s="432"/>
      <c r="Q34" s="430"/>
      <c r="R34" s="432"/>
      <c r="S34" s="429"/>
      <c r="T34" s="431"/>
      <c r="U34" s="427"/>
      <c r="V34" s="429"/>
      <c r="W34" s="429"/>
      <c r="X34" s="434"/>
      <c r="Y34" s="435"/>
      <c r="Z34" s="436"/>
      <c r="AA34" s="435"/>
      <c r="AB34" s="434"/>
      <c r="AC34" s="437"/>
      <c r="AD34" s="437"/>
      <c r="AE34" s="433"/>
      <c r="AF34" s="434"/>
      <c r="AG34" s="434">
        <v>0</v>
      </c>
      <c r="AH34" s="435"/>
      <c r="AI34" s="436"/>
      <c r="AJ34" s="435"/>
      <c r="AK34" s="434"/>
      <c r="AL34" s="437"/>
      <c r="AM34" s="437"/>
      <c r="AN34" s="454"/>
    </row>
    <row r="35" spans="1:40" ht="12" customHeight="1" x14ac:dyDescent="0.2">
      <c r="A35" s="586">
        <v>2008</v>
      </c>
      <c r="B35" s="420"/>
      <c r="C35" s="421" t="s">
        <v>214</v>
      </c>
      <c r="E35" s="422">
        <v>4519522</v>
      </c>
      <c r="F35" s="422">
        <v>4519522</v>
      </c>
      <c r="G35" s="451">
        <v>0.25627268210581799</v>
      </c>
      <c r="H35" s="452"/>
      <c r="I35" s="451">
        <v>0.25627268210581799</v>
      </c>
      <c r="J35" s="420"/>
      <c r="K35" s="425">
        <v>-2.8044317264403777</v>
      </c>
      <c r="L35" s="425">
        <v>-2.8044317264403777</v>
      </c>
      <c r="N35" s="422">
        <v>4590895</v>
      </c>
      <c r="O35" s="422">
        <v>4590895</v>
      </c>
      <c r="P35" s="453">
        <v>0.23170064339153304</v>
      </c>
      <c r="Q35" s="452"/>
      <c r="R35" s="453">
        <v>0.23170064339153304</v>
      </c>
      <c r="T35" s="425">
        <v>2.3327314191406932</v>
      </c>
      <c r="U35" s="425">
        <v>2.3327314191406932</v>
      </c>
    </row>
    <row r="36" spans="1:40" ht="12" customHeight="1" x14ac:dyDescent="0.2">
      <c r="A36" s="586"/>
      <c r="B36" s="420"/>
      <c r="C36" s="421" t="s">
        <v>215</v>
      </c>
      <c r="E36" s="422">
        <v>4809208</v>
      </c>
      <c r="F36" s="422">
        <v>9328730</v>
      </c>
      <c r="G36" s="451">
        <v>0.27269889005181452</v>
      </c>
      <c r="H36" s="452"/>
      <c r="I36" s="451">
        <v>0.52897157215763257</v>
      </c>
      <c r="J36" s="420"/>
      <c r="K36" s="425">
        <v>-2.4695689418456608</v>
      </c>
      <c r="L36" s="425">
        <v>-2.6320887331346881</v>
      </c>
      <c r="N36" s="422">
        <v>4973089</v>
      </c>
      <c r="O36" s="422">
        <v>9563984</v>
      </c>
      <c r="P36" s="453">
        <v>0.25098982245147311</v>
      </c>
      <c r="Q36" s="452"/>
      <c r="R36" s="453">
        <v>0.48269046584300612</v>
      </c>
      <c r="T36" s="425">
        <v>3.7283987337560962</v>
      </c>
      <c r="U36" s="425">
        <v>3.0537315555708804</v>
      </c>
    </row>
    <row r="37" spans="1:40" ht="12" customHeight="1" x14ac:dyDescent="0.2">
      <c r="A37" s="586"/>
      <c r="B37" s="420"/>
      <c r="C37" s="421" t="s">
        <v>216</v>
      </c>
      <c r="E37" s="422">
        <v>3774186</v>
      </c>
      <c r="F37" s="422">
        <v>13102916</v>
      </c>
      <c r="G37" s="451">
        <v>0.21400952777444801</v>
      </c>
      <c r="H37" s="452"/>
      <c r="I37" s="451">
        <v>0.7429810999320805</v>
      </c>
      <c r="J37" s="420"/>
      <c r="K37" s="425">
        <v>-4.1433481581267273</v>
      </c>
      <c r="L37" s="425">
        <v>-3.0722584929936469</v>
      </c>
      <c r="N37" s="422">
        <v>3583466</v>
      </c>
      <c r="O37" s="422">
        <v>13147450</v>
      </c>
      <c r="P37" s="453">
        <v>0.18085610273632555</v>
      </c>
      <c r="Q37" s="452"/>
      <c r="R37" s="453">
        <v>0.6635465685793317</v>
      </c>
      <c r="T37" s="425">
        <v>1.9095531692223686</v>
      </c>
      <c r="U37" s="425">
        <v>2.7393353077698506</v>
      </c>
    </row>
    <row r="38" spans="1:40" ht="12" customHeight="1" x14ac:dyDescent="0.2">
      <c r="A38" s="586"/>
      <c r="B38" s="420"/>
      <c r="C38" s="421" t="s">
        <v>217</v>
      </c>
      <c r="E38" s="422">
        <v>4532682</v>
      </c>
      <c r="F38" s="422">
        <v>17635598</v>
      </c>
      <c r="G38" s="451">
        <v>0.25701890006791944</v>
      </c>
      <c r="H38" s="452"/>
      <c r="I38" s="451">
        <v>1</v>
      </c>
      <c r="J38" s="420"/>
      <c r="K38" s="425">
        <v>-4.0033598004451356</v>
      </c>
      <c r="L38" s="425">
        <v>-3.3132894077502444</v>
      </c>
      <c r="N38" s="422">
        <v>6666457</v>
      </c>
      <c r="O38" s="422">
        <v>19813907</v>
      </c>
      <c r="P38" s="453">
        <v>0.3364534314206683</v>
      </c>
      <c r="Q38" s="452"/>
      <c r="R38" s="453">
        <v>1</v>
      </c>
      <c r="T38" s="425">
        <v>0.4064782891523403</v>
      </c>
      <c r="U38" s="425">
        <v>1.9424307081224894</v>
      </c>
    </row>
    <row r="39" spans="1:40" s="378" customFormat="1" ht="2.1" customHeight="1" x14ac:dyDescent="0.2">
      <c r="A39" s="426"/>
      <c r="B39" s="427"/>
      <c r="C39" s="428"/>
      <c r="D39" s="427"/>
      <c r="E39" s="429"/>
      <c r="F39" s="429"/>
      <c r="G39" s="430"/>
      <c r="H39" s="430"/>
      <c r="I39" s="430"/>
      <c r="J39" s="427"/>
      <c r="K39" s="431"/>
      <c r="L39" s="427"/>
      <c r="M39" s="427"/>
      <c r="N39" s="429"/>
      <c r="O39" s="429"/>
      <c r="P39" s="432"/>
      <c r="Q39" s="430"/>
      <c r="R39" s="432"/>
      <c r="S39" s="429"/>
      <c r="T39" s="431"/>
      <c r="U39" s="427"/>
      <c r="V39" s="429"/>
      <c r="W39" s="429"/>
      <c r="X39" s="434"/>
      <c r="Y39" s="435"/>
      <c r="Z39" s="436"/>
      <c r="AA39" s="435"/>
      <c r="AB39" s="434"/>
      <c r="AC39" s="437"/>
      <c r="AD39" s="437"/>
      <c r="AE39" s="433"/>
      <c r="AF39" s="434"/>
      <c r="AG39" s="434">
        <v>0</v>
      </c>
      <c r="AH39" s="435"/>
      <c r="AI39" s="436"/>
      <c r="AJ39" s="435"/>
      <c r="AK39" s="434"/>
      <c r="AL39" s="437"/>
      <c r="AM39" s="437"/>
      <c r="AN39" s="454"/>
    </row>
    <row r="40" spans="1:40" ht="12" customHeight="1" x14ac:dyDescent="0.2">
      <c r="A40" s="586">
        <v>2009</v>
      </c>
      <c r="B40" s="420"/>
      <c r="C40" s="421" t="s">
        <v>214</v>
      </c>
      <c r="E40" s="422">
        <v>4285112</v>
      </c>
      <c r="F40" s="422">
        <v>4285112</v>
      </c>
      <c r="G40" s="451">
        <v>0.25148948604815641</v>
      </c>
      <c r="H40" s="452"/>
      <c r="I40" s="451">
        <v>0.25148948604815641</v>
      </c>
      <c r="J40" s="420"/>
      <c r="K40" s="425">
        <v>-5.1866104424317436</v>
      </c>
      <c r="L40" s="425">
        <v>-5.1866104424317436</v>
      </c>
      <c r="N40" s="422">
        <v>4546882</v>
      </c>
      <c r="O40" s="422">
        <v>4546882</v>
      </c>
      <c r="P40" s="453">
        <v>0.23072885773362359</v>
      </c>
      <c r="Q40" s="452"/>
      <c r="R40" s="453">
        <v>0.23072885773362359</v>
      </c>
      <c r="T40" s="425">
        <v>-0.95870195245153722</v>
      </c>
      <c r="U40" s="425">
        <v>-0.95870195245153722</v>
      </c>
    </row>
    <row r="41" spans="1:40" ht="12" customHeight="1" x14ac:dyDescent="0.2">
      <c r="A41" s="586"/>
      <c r="B41" s="420"/>
      <c r="C41" s="421" t="s">
        <v>215</v>
      </c>
      <c r="E41" s="422">
        <v>4607877</v>
      </c>
      <c r="F41" s="422">
        <v>8892989</v>
      </c>
      <c r="G41" s="451">
        <v>0.27043228240081496</v>
      </c>
      <c r="H41" s="452"/>
      <c r="I41" s="451">
        <v>0.52192176844897131</v>
      </c>
      <c r="J41" s="420"/>
      <c r="K41" s="425">
        <v>-4.1863649898278465</v>
      </c>
      <c r="L41" s="425">
        <v>-4.6709573543236864</v>
      </c>
      <c r="N41" s="422">
        <v>4966202</v>
      </c>
      <c r="O41" s="422">
        <v>9513084</v>
      </c>
      <c r="P41" s="453">
        <v>0.25200700496173795</v>
      </c>
      <c r="Q41" s="452"/>
      <c r="R41" s="453">
        <v>0.48273586269536156</v>
      </c>
      <c r="T41" s="425">
        <v>-0.13848535588243041</v>
      </c>
      <c r="U41" s="425">
        <v>-0.53220498905058811</v>
      </c>
    </row>
    <row r="42" spans="1:40" ht="12" customHeight="1" x14ac:dyDescent="0.2">
      <c r="A42" s="586"/>
      <c r="B42" s="420"/>
      <c r="C42" s="421" t="s">
        <v>216</v>
      </c>
      <c r="E42" s="422">
        <v>3686614</v>
      </c>
      <c r="F42" s="422">
        <v>12579603</v>
      </c>
      <c r="G42" s="451">
        <v>0.21636416040419437</v>
      </c>
      <c r="H42" s="452"/>
      <c r="I42" s="451">
        <v>0.73828592885316568</v>
      </c>
      <c r="J42" s="420"/>
      <c r="K42" s="425">
        <v>-2.3202884012605631</v>
      </c>
      <c r="L42" s="425">
        <v>-3.9938667087539903</v>
      </c>
      <c r="N42" s="422">
        <v>3585418</v>
      </c>
      <c r="O42" s="422">
        <v>13098502</v>
      </c>
      <c r="P42" s="453">
        <v>0.18193993150417653</v>
      </c>
      <c r="Q42" s="452"/>
      <c r="R42" s="453">
        <v>0.66467579419953804</v>
      </c>
      <c r="T42" s="425">
        <v>5.447240185898234E-2</v>
      </c>
      <c r="U42" s="425">
        <v>-0.3723003320035444</v>
      </c>
    </row>
    <row r="43" spans="1:40" ht="12" customHeight="1" x14ac:dyDescent="0.2">
      <c r="A43" s="586"/>
      <c r="B43" s="420"/>
      <c r="C43" s="421" t="s">
        <v>217</v>
      </c>
      <c r="E43" s="422">
        <v>4459328</v>
      </c>
      <c r="F43" s="422">
        <v>17038931</v>
      </c>
      <c r="G43" s="451">
        <v>0.26171407114683426</v>
      </c>
      <c r="H43" s="452"/>
      <c r="I43" s="451">
        <v>1</v>
      </c>
      <c r="J43" s="420"/>
      <c r="K43" s="425">
        <v>-1.6183354579032898</v>
      </c>
      <c r="L43" s="425">
        <v>-3.3833102795833745</v>
      </c>
      <c r="N43" s="422">
        <v>6608101</v>
      </c>
      <c r="O43" s="422">
        <v>19706603</v>
      </c>
      <c r="P43" s="453">
        <v>0.33532420580046191</v>
      </c>
      <c r="Q43" s="452"/>
      <c r="R43" s="453">
        <v>1</v>
      </c>
      <c r="T43" s="425">
        <v>-0.8753675303088283</v>
      </c>
      <c r="U43" s="425">
        <v>-0.54155901710853893</v>
      </c>
    </row>
    <row r="44" spans="1:40" s="378" customFormat="1" ht="2.1" customHeight="1" x14ac:dyDescent="0.2">
      <c r="A44" s="426"/>
      <c r="B44" s="427"/>
      <c r="C44" s="428"/>
      <c r="D44" s="427"/>
      <c r="E44" s="429"/>
      <c r="F44" s="429"/>
      <c r="G44" s="430"/>
      <c r="H44" s="430"/>
      <c r="I44" s="430"/>
      <c r="J44" s="427"/>
      <c r="K44" s="431"/>
      <c r="L44" s="427"/>
      <c r="M44" s="427"/>
      <c r="N44" s="429"/>
      <c r="O44" s="429"/>
      <c r="P44" s="432"/>
      <c r="Q44" s="430"/>
      <c r="R44" s="432"/>
      <c r="S44" s="429"/>
      <c r="T44" s="431"/>
      <c r="U44" s="427"/>
      <c r="V44" s="429"/>
      <c r="W44" s="429"/>
      <c r="X44" s="434"/>
      <c r="Y44" s="435"/>
      <c r="Z44" s="436"/>
      <c r="AA44" s="435"/>
      <c r="AB44" s="434"/>
      <c r="AC44" s="437"/>
      <c r="AD44" s="437"/>
      <c r="AE44" s="433"/>
      <c r="AF44" s="434"/>
      <c r="AG44" s="434">
        <v>0</v>
      </c>
      <c r="AH44" s="435"/>
      <c r="AI44" s="436"/>
      <c r="AJ44" s="435"/>
      <c r="AK44" s="434"/>
      <c r="AL44" s="437"/>
      <c r="AM44" s="437"/>
      <c r="AN44" s="454"/>
    </row>
    <row r="45" spans="1:40" ht="12" customHeight="1" x14ac:dyDescent="0.2">
      <c r="A45" s="586">
        <v>2010</v>
      </c>
      <c r="B45" s="420"/>
      <c r="C45" s="421" t="s">
        <v>214</v>
      </c>
      <c r="E45" s="422">
        <v>4158123</v>
      </c>
      <c r="F45" s="422">
        <v>4158123</v>
      </c>
      <c r="G45" s="451">
        <v>0.24465636123908249</v>
      </c>
      <c r="H45" s="452"/>
      <c r="I45" s="451">
        <v>0.24465636123908249</v>
      </c>
      <c r="J45" s="420"/>
      <c r="K45" s="425">
        <v>-2.963493136235412</v>
      </c>
      <c r="L45" s="425">
        <v>-2.963493136235412</v>
      </c>
      <c r="N45" s="422">
        <v>4356324</v>
      </c>
      <c r="O45" s="422">
        <v>4356324</v>
      </c>
      <c r="P45" s="453">
        <v>0.23102315866732462</v>
      </c>
      <c r="Q45" s="452"/>
      <c r="R45" s="453">
        <v>0.23102315866732462</v>
      </c>
      <c r="T45" s="425">
        <v>-4.1909598709621232</v>
      </c>
      <c r="U45" s="425">
        <v>-4.1909598709621232</v>
      </c>
    </row>
    <row r="46" spans="1:40" ht="12" customHeight="1" x14ac:dyDescent="0.2">
      <c r="A46" s="586"/>
      <c r="B46" s="420"/>
      <c r="C46" s="421" t="s">
        <v>215</v>
      </c>
      <c r="E46" s="422">
        <v>4565471</v>
      </c>
      <c r="F46" s="422">
        <v>8723594</v>
      </c>
      <c r="G46" s="451">
        <v>0.26862397341361843</v>
      </c>
      <c r="H46" s="452"/>
      <c r="I46" s="451">
        <v>0.51328033465270095</v>
      </c>
      <c r="J46" s="420"/>
      <c r="K46" s="425">
        <v>-0.9202936623525324</v>
      </c>
      <c r="L46" s="425">
        <v>-1.904815130211001</v>
      </c>
      <c r="N46" s="422">
        <v>4762604</v>
      </c>
      <c r="O46" s="422">
        <v>9118928</v>
      </c>
      <c r="P46" s="453">
        <v>0.2525688675960821</v>
      </c>
      <c r="Q46" s="452"/>
      <c r="R46" s="453">
        <v>0.48359202626340675</v>
      </c>
      <c r="T46" s="425">
        <v>-4.0996721438233887</v>
      </c>
      <c r="U46" s="425">
        <v>-4.1433041062183404</v>
      </c>
    </row>
    <row r="47" spans="1:40" ht="12" customHeight="1" x14ac:dyDescent="0.2">
      <c r="A47" s="586"/>
      <c r="B47" s="420"/>
      <c r="C47" s="421" t="s">
        <v>216</v>
      </c>
      <c r="E47" s="422">
        <v>3719082</v>
      </c>
      <c r="F47" s="422">
        <v>12442676</v>
      </c>
      <c r="G47" s="451">
        <v>0.21882399084148532</v>
      </c>
      <c r="H47" s="452"/>
      <c r="I47" s="451">
        <v>0.73210432549418625</v>
      </c>
      <c r="J47" s="420"/>
      <c r="K47" s="425">
        <v>0.88069974236521642</v>
      </c>
      <c r="L47" s="425">
        <v>-1.0884842709265148</v>
      </c>
      <c r="N47" s="422">
        <v>3445637</v>
      </c>
      <c r="O47" s="422">
        <v>12564565</v>
      </c>
      <c r="P47" s="453">
        <v>0.18272790163472791</v>
      </c>
      <c r="Q47" s="452"/>
      <c r="R47" s="453">
        <v>0.66631992789813466</v>
      </c>
      <c r="T47" s="425">
        <v>-3.8985970394525822</v>
      </c>
      <c r="U47" s="425">
        <v>-4.0763210938166825</v>
      </c>
    </row>
    <row r="48" spans="1:40" ht="12" customHeight="1" x14ac:dyDescent="0.2">
      <c r="A48" s="586"/>
      <c r="B48" s="420"/>
      <c r="C48" s="421" t="s">
        <v>217</v>
      </c>
      <c r="E48" s="422">
        <v>4553093</v>
      </c>
      <c r="F48" s="422">
        <v>16995769</v>
      </c>
      <c r="G48" s="451">
        <v>0.26789567450581375</v>
      </c>
      <c r="H48" s="452"/>
      <c r="I48" s="451">
        <v>1</v>
      </c>
      <c r="J48" s="420"/>
      <c r="K48" s="425">
        <v>2.1026710751036926</v>
      </c>
      <c r="L48" s="425">
        <v>-0.25331401365496464</v>
      </c>
      <c r="N48" s="422">
        <v>6292090</v>
      </c>
      <c r="O48" s="422">
        <v>18856655</v>
      </c>
      <c r="P48" s="453">
        <v>0.33368007210186534</v>
      </c>
      <c r="Q48" s="452"/>
      <c r="R48" s="453">
        <v>1</v>
      </c>
      <c r="T48" s="425">
        <v>-4.7821756961644502</v>
      </c>
      <c r="U48" s="425">
        <v>-4.3130112277595485</v>
      </c>
    </row>
    <row r="49" spans="1:40" s="378" customFormat="1" ht="2.1" customHeight="1" x14ac:dyDescent="0.2">
      <c r="A49" s="426"/>
      <c r="B49" s="427"/>
      <c r="C49" s="428"/>
      <c r="D49" s="427"/>
      <c r="E49" s="429"/>
      <c r="F49" s="429"/>
      <c r="G49" s="430"/>
      <c r="H49" s="430"/>
      <c r="I49" s="430"/>
      <c r="J49" s="427"/>
      <c r="K49" s="431"/>
      <c r="L49" s="427"/>
      <c r="M49" s="427"/>
      <c r="N49" s="429"/>
      <c r="O49" s="429"/>
      <c r="P49" s="432"/>
      <c r="Q49" s="430"/>
      <c r="R49" s="432"/>
      <c r="S49" s="429"/>
      <c r="T49" s="431"/>
      <c r="U49" s="427"/>
      <c r="V49" s="429"/>
      <c r="W49" s="429"/>
      <c r="X49" s="434"/>
      <c r="Y49" s="435"/>
      <c r="Z49" s="436"/>
      <c r="AA49" s="435"/>
      <c r="AB49" s="434"/>
      <c r="AC49" s="437"/>
      <c r="AD49" s="437"/>
      <c r="AE49" s="433"/>
      <c r="AF49" s="434"/>
      <c r="AG49" s="434">
        <v>0</v>
      </c>
      <c r="AH49" s="435"/>
      <c r="AI49" s="436"/>
      <c r="AJ49" s="435"/>
      <c r="AK49" s="434"/>
      <c r="AL49" s="437"/>
      <c r="AM49" s="437"/>
      <c r="AN49" s="454"/>
    </row>
    <row r="50" spans="1:40" ht="12" customHeight="1" x14ac:dyDescent="0.2">
      <c r="A50" s="586">
        <v>2011</v>
      </c>
      <c r="B50" s="420"/>
      <c r="C50" s="421" t="s">
        <v>214</v>
      </c>
      <c r="E50" s="422">
        <v>4401592</v>
      </c>
      <c r="F50" s="422">
        <v>4401592</v>
      </c>
      <c r="G50" s="451">
        <v>0.2473692800246021</v>
      </c>
      <c r="H50" s="452"/>
      <c r="I50" s="451">
        <v>0.2473692800246021</v>
      </c>
      <c r="J50" s="420"/>
      <c r="K50" s="425">
        <v>5.8552620978263512</v>
      </c>
      <c r="L50" s="425">
        <v>5.8552620978263512</v>
      </c>
      <c r="N50" s="422">
        <v>4389419</v>
      </c>
      <c r="O50" s="422">
        <v>4389419</v>
      </c>
      <c r="P50" s="453">
        <v>0.23643602699778124</v>
      </c>
      <c r="Q50" s="452"/>
      <c r="R50" s="453">
        <v>0.23643602699778124</v>
      </c>
      <c r="T50" s="425">
        <v>0.75970015086113896</v>
      </c>
      <c r="U50" s="425">
        <v>0.75970015086113896</v>
      </c>
    </row>
    <row r="51" spans="1:40" ht="12" customHeight="1" x14ac:dyDescent="0.2">
      <c r="A51" s="586"/>
      <c r="B51" s="420"/>
      <c r="C51" s="421" t="s">
        <v>215</v>
      </c>
      <c r="E51" s="422">
        <v>4823923</v>
      </c>
      <c r="F51" s="422">
        <v>9225515</v>
      </c>
      <c r="G51" s="451">
        <v>0.27110426395815845</v>
      </c>
      <c r="H51" s="452"/>
      <c r="I51" s="451">
        <v>0.51847354398276058</v>
      </c>
      <c r="J51" s="420"/>
      <c r="K51" s="425">
        <v>5.6610150409453919</v>
      </c>
      <c r="L51" s="425">
        <v>5.7536033886950726</v>
      </c>
      <c r="N51" s="422">
        <v>4770342</v>
      </c>
      <c r="O51" s="422">
        <v>9159761</v>
      </c>
      <c r="P51" s="453">
        <v>0.2569544420117218</v>
      </c>
      <c r="Q51" s="452"/>
      <c r="R51" s="453">
        <v>0.49339046900950301</v>
      </c>
      <c r="T51" s="425">
        <v>0.16247414229694512</v>
      </c>
      <c r="U51" s="425">
        <v>0.44778289728792681</v>
      </c>
    </row>
    <row r="52" spans="1:40" ht="12" customHeight="1" x14ac:dyDescent="0.2">
      <c r="A52" s="586"/>
      <c r="B52" s="420"/>
      <c r="C52" s="421" t="s">
        <v>216</v>
      </c>
      <c r="E52" s="422">
        <v>3911035</v>
      </c>
      <c r="F52" s="422">
        <v>13136550</v>
      </c>
      <c r="G52" s="451">
        <v>0.21979999784192167</v>
      </c>
      <c r="H52" s="452"/>
      <c r="I52" s="451">
        <v>0.73827354182468219</v>
      </c>
      <c r="J52" s="420"/>
      <c r="K52" s="425">
        <v>5.1613005575031687</v>
      </c>
      <c r="L52" s="425">
        <v>5.5765656841020377</v>
      </c>
      <c r="N52" s="422">
        <v>3416633</v>
      </c>
      <c r="O52" s="422">
        <v>12576394</v>
      </c>
      <c r="P52" s="453">
        <v>0.18403691518843618</v>
      </c>
      <c r="Q52" s="452"/>
      <c r="R52" s="453">
        <v>0.67742738419793924</v>
      </c>
      <c r="T52" s="425">
        <v>-0.84176017380821022</v>
      </c>
      <c r="U52" s="425">
        <v>9.4145718534624959E-2</v>
      </c>
    </row>
    <row r="53" spans="1:40" ht="12" customHeight="1" x14ac:dyDescent="0.2">
      <c r="A53" s="586"/>
      <c r="B53" s="420"/>
      <c r="C53" s="421" t="s">
        <v>217</v>
      </c>
      <c r="E53" s="422">
        <v>4657058</v>
      </c>
      <c r="F53" s="422">
        <v>17793608</v>
      </c>
      <c r="G53" s="451">
        <v>0.26172645817531781</v>
      </c>
      <c r="H53" s="452"/>
      <c r="I53" s="451">
        <v>1</v>
      </c>
      <c r="J53" s="420"/>
      <c r="K53" s="425">
        <v>2.2833928496518738</v>
      </c>
      <c r="L53" s="425">
        <v>4.6943389263527884</v>
      </c>
      <c r="N53" s="422">
        <v>5988539</v>
      </c>
      <c r="O53" s="422">
        <v>18564933</v>
      </c>
      <c r="P53" s="453">
        <v>0.32257261580206081</v>
      </c>
      <c r="Q53" s="452"/>
      <c r="R53" s="453">
        <v>1</v>
      </c>
      <c r="T53" s="425">
        <v>-4.8243270519016734</v>
      </c>
      <c r="U53" s="425">
        <v>-1.5470506301356206</v>
      </c>
    </row>
    <row r="54" spans="1:40" s="378" customFormat="1" ht="2.1" customHeight="1" x14ac:dyDescent="0.2">
      <c r="A54" s="426"/>
      <c r="B54" s="427"/>
      <c r="C54" s="428"/>
      <c r="D54" s="427"/>
      <c r="E54" s="429"/>
      <c r="F54" s="429"/>
      <c r="G54" s="430"/>
      <c r="H54" s="430"/>
      <c r="I54" s="430"/>
      <c r="J54" s="427"/>
      <c r="K54" s="431"/>
      <c r="L54" s="427"/>
      <c r="M54" s="427"/>
      <c r="N54" s="429"/>
      <c r="O54" s="429"/>
      <c r="P54" s="432"/>
      <c r="Q54" s="430"/>
      <c r="R54" s="432"/>
      <c r="S54" s="429"/>
      <c r="T54" s="431"/>
      <c r="U54" s="427"/>
      <c r="V54" s="429"/>
      <c r="W54" s="429"/>
      <c r="X54" s="434"/>
      <c r="Y54" s="435"/>
      <c r="Z54" s="436"/>
      <c r="AA54" s="435"/>
      <c r="AB54" s="434"/>
      <c r="AC54" s="437"/>
      <c r="AD54" s="437"/>
      <c r="AE54" s="433"/>
      <c r="AF54" s="434"/>
      <c r="AG54" s="434">
        <v>0</v>
      </c>
      <c r="AH54" s="435"/>
      <c r="AI54" s="436"/>
      <c r="AJ54" s="435"/>
      <c r="AK54" s="434"/>
      <c r="AL54" s="437"/>
      <c r="AM54" s="437"/>
      <c r="AN54" s="454"/>
    </row>
    <row r="55" spans="1:40" ht="12" customHeight="1" x14ac:dyDescent="0.2">
      <c r="A55" s="586">
        <v>2012</v>
      </c>
      <c r="B55" s="420"/>
      <c r="C55" s="421" t="s">
        <v>214</v>
      </c>
      <c r="E55" s="422">
        <v>4445110</v>
      </c>
      <c r="F55" s="422">
        <v>4445110</v>
      </c>
      <c r="G55" s="451">
        <v>0.25290794264906691</v>
      </c>
      <c r="H55" s="452"/>
      <c r="I55" s="451">
        <v>0.25290794264906691</v>
      </c>
      <c r="J55" s="420"/>
      <c r="K55" s="425">
        <v>0.98868772934883553</v>
      </c>
      <c r="L55" s="425">
        <v>0.98868772934883553</v>
      </c>
      <c r="N55" s="422">
        <v>4241431</v>
      </c>
      <c r="O55" s="422">
        <v>4241431</v>
      </c>
      <c r="P55" s="453">
        <v>0.23778738809893304</v>
      </c>
      <c r="Q55" s="452"/>
      <c r="R55" s="453">
        <v>0.23778738809893304</v>
      </c>
      <c r="T55" s="425">
        <v>-3.3714712584968534</v>
      </c>
      <c r="U55" s="425">
        <v>-3.3714712584968534</v>
      </c>
    </row>
    <row r="56" spans="1:40" ht="12" customHeight="1" x14ac:dyDescent="0.2">
      <c r="A56" s="586"/>
      <c r="B56" s="420"/>
      <c r="C56" s="421" t="s">
        <v>215</v>
      </c>
      <c r="E56" s="422">
        <v>4784359</v>
      </c>
      <c r="F56" s="422">
        <v>9229469</v>
      </c>
      <c r="G56" s="451">
        <v>0.27220977469276286</v>
      </c>
      <c r="H56" s="452"/>
      <c r="I56" s="451">
        <v>0.52511771734182977</v>
      </c>
      <c r="J56" s="420"/>
      <c r="K56" s="425">
        <v>-0.82016234504572316</v>
      </c>
      <c r="L56" s="425">
        <v>4.2859395925322327E-2</v>
      </c>
      <c r="N56" s="422">
        <v>4587735</v>
      </c>
      <c r="O56" s="422">
        <v>8829166</v>
      </c>
      <c r="P56" s="453">
        <v>0.25720223267573106</v>
      </c>
      <c r="Q56" s="452"/>
      <c r="R56" s="453">
        <v>0.49498962077466407</v>
      </c>
      <c r="T56" s="425">
        <v>-3.8279645358760437</v>
      </c>
      <c r="U56" s="425">
        <v>-3.609209890956762</v>
      </c>
    </row>
    <row r="57" spans="1:40" ht="12" customHeight="1" x14ac:dyDescent="0.2">
      <c r="A57" s="586"/>
      <c r="B57" s="420"/>
      <c r="C57" s="421" t="s">
        <v>216</v>
      </c>
      <c r="E57" s="422">
        <v>3845879</v>
      </c>
      <c r="F57" s="422">
        <v>13075348</v>
      </c>
      <c r="G57" s="451">
        <v>0.21881423532089211</v>
      </c>
      <c r="H57" s="452"/>
      <c r="I57" s="451">
        <v>0.74393195266272194</v>
      </c>
      <c r="J57" s="420"/>
      <c r="K57" s="425">
        <v>-1.6659528743670153</v>
      </c>
      <c r="L57" s="425">
        <v>-0.46589096832882299</v>
      </c>
      <c r="N57" s="422">
        <v>3263345</v>
      </c>
      <c r="O57" s="422">
        <v>12092511</v>
      </c>
      <c r="P57" s="453">
        <v>0.1829529430080821</v>
      </c>
      <c r="Q57" s="452"/>
      <c r="R57" s="453">
        <v>0.6779425637827462</v>
      </c>
      <c r="T57" s="425">
        <v>-4.4865222574388302</v>
      </c>
      <c r="U57" s="425">
        <v>-3.8475496235248352</v>
      </c>
    </row>
    <row r="58" spans="1:40" ht="12" customHeight="1" x14ac:dyDescent="0.2">
      <c r="A58" s="586"/>
      <c r="B58" s="420"/>
      <c r="C58" s="421" t="s">
        <v>217</v>
      </c>
      <c r="E58" s="422">
        <v>4500652</v>
      </c>
      <c r="F58" s="422">
        <v>17576000</v>
      </c>
      <c r="G58" s="451">
        <v>0.25606804733727812</v>
      </c>
      <c r="H58" s="452"/>
      <c r="I58" s="451">
        <v>1</v>
      </c>
      <c r="J58" s="420"/>
      <c r="K58" s="425">
        <v>-3.3584722371935243</v>
      </c>
      <c r="L58" s="425">
        <v>-1.2229560188130479</v>
      </c>
      <c r="N58" s="422">
        <v>5744562</v>
      </c>
      <c r="O58" s="422">
        <v>17837073</v>
      </c>
      <c r="P58" s="453">
        <v>0.3220574362172538</v>
      </c>
      <c r="Q58" s="452"/>
      <c r="R58" s="453">
        <v>1</v>
      </c>
      <c r="T58" s="425">
        <v>-4.0740654774060925</v>
      </c>
      <c r="U58" s="425">
        <v>-3.92061743503195</v>
      </c>
    </row>
    <row r="59" spans="1:40" s="378" customFormat="1" ht="2.1" customHeight="1" x14ac:dyDescent="0.2">
      <c r="A59" s="426"/>
      <c r="B59" s="427"/>
      <c r="C59" s="428"/>
      <c r="D59" s="427"/>
      <c r="E59" s="429"/>
      <c r="F59" s="429"/>
      <c r="G59" s="430"/>
      <c r="H59" s="430"/>
      <c r="I59" s="430"/>
      <c r="J59" s="427"/>
      <c r="K59" s="431"/>
      <c r="L59" s="427"/>
      <c r="M59" s="427"/>
      <c r="N59" s="429"/>
      <c r="O59" s="429"/>
      <c r="P59" s="432"/>
      <c r="Q59" s="430"/>
      <c r="R59" s="432"/>
      <c r="S59" s="429"/>
      <c r="T59" s="431"/>
      <c r="U59" s="427"/>
      <c r="V59" s="429"/>
      <c r="W59" s="429"/>
      <c r="X59" s="434"/>
      <c r="Y59" s="435"/>
      <c r="Z59" s="436"/>
      <c r="AA59" s="435"/>
      <c r="AB59" s="434"/>
      <c r="AC59" s="437"/>
      <c r="AD59" s="437"/>
      <c r="AE59" s="433"/>
      <c r="AF59" s="434"/>
      <c r="AG59" s="434">
        <v>0</v>
      </c>
      <c r="AH59" s="435"/>
      <c r="AI59" s="436"/>
      <c r="AJ59" s="435"/>
      <c r="AK59" s="434"/>
      <c r="AL59" s="437"/>
      <c r="AM59" s="437"/>
      <c r="AN59" s="454"/>
    </row>
    <row r="60" spans="1:40" ht="12" customHeight="1" x14ac:dyDescent="0.2">
      <c r="A60" s="586">
        <v>2013</v>
      </c>
      <c r="B60" s="420"/>
      <c r="C60" s="421" t="s">
        <v>214</v>
      </c>
      <c r="E60" s="422">
        <v>4167531</v>
      </c>
      <c r="F60" s="422">
        <v>4167531</v>
      </c>
      <c r="G60" s="451">
        <v>0.2562629617825759</v>
      </c>
      <c r="H60" s="452"/>
      <c r="I60" s="451">
        <v>0.2562629617825759</v>
      </c>
      <c r="J60" s="420"/>
      <c r="K60" s="425">
        <v>-6.2445923722922494</v>
      </c>
      <c r="L60" s="425">
        <v>-6.2445923722922494</v>
      </c>
      <c r="N60" s="422">
        <v>4030422</v>
      </c>
      <c r="O60" s="422">
        <v>4030422</v>
      </c>
      <c r="P60" s="453">
        <v>0.23126642579988288</v>
      </c>
      <c r="Q60" s="452"/>
      <c r="R60" s="453">
        <v>0.23126642579988288</v>
      </c>
      <c r="T60" s="425">
        <v>-4.9749483134347816</v>
      </c>
      <c r="U60" s="425">
        <v>-4.9749483134347816</v>
      </c>
    </row>
    <row r="61" spans="1:40" ht="12" customHeight="1" x14ac:dyDescent="0.2">
      <c r="A61" s="586"/>
      <c r="B61" s="420"/>
      <c r="C61" s="421" t="s">
        <v>215</v>
      </c>
      <c r="E61" s="422">
        <v>4494047</v>
      </c>
      <c r="F61" s="422">
        <v>8661578</v>
      </c>
      <c r="G61" s="451">
        <v>0.27634054662343238</v>
      </c>
      <c r="H61" s="452"/>
      <c r="I61" s="451">
        <v>0.53260350840600823</v>
      </c>
      <c r="J61" s="420"/>
      <c r="K61" s="425">
        <v>-6.0679392997055617</v>
      </c>
      <c r="L61" s="425">
        <v>-6.1530192040300475</v>
      </c>
      <c r="N61" s="422">
        <v>4466616</v>
      </c>
      <c r="O61" s="422">
        <v>8497038</v>
      </c>
      <c r="P61" s="453">
        <v>0.25629532533828209</v>
      </c>
      <c r="Q61" s="452"/>
      <c r="R61" s="453">
        <v>0.48756175113816497</v>
      </c>
      <c r="T61" s="425">
        <v>-2.6400609451068995</v>
      </c>
      <c r="U61" s="425">
        <v>-3.7617143000822502</v>
      </c>
    </row>
    <row r="62" spans="1:40" ht="12" customHeight="1" x14ac:dyDescent="0.2">
      <c r="A62" s="586"/>
      <c r="B62" s="420"/>
      <c r="C62" s="421" t="s">
        <v>216</v>
      </c>
      <c r="E62" s="422">
        <v>3609463</v>
      </c>
      <c r="F62" s="422">
        <v>12271041</v>
      </c>
      <c r="G62" s="451">
        <v>0.22194716219858274</v>
      </c>
      <c r="H62" s="452"/>
      <c r="I62" s="451">
        <v>0.75455067060459102</v>
      </c>
      <c r="J62" s="420"/>
      <c r="K62" s="425">
        <v>-6.1472552828625133</v>
      </c>
      <c r="L62" s="425">
        <v>-6.151323850042079</v>
      </c>
      <c r="N62" s="422">
        <v>3220267</v>
      </c>
      <c r="O62" s="422">
        <v>11717305</v>
      </c>
      <c r="P62" s="453">
        <v>0.18477956879237742</v>
      </c>
      <c r="Q62" s="452"/>
      <c r="R62" s="453">
        <v>0.67234131993054247</v>
      </c>
      <c r="T62" s="425">
        <v>-1.3200565677242215</v>
      </c>
      <c r="U62" s="425">
        <v>-3.1027964332635301</v>
      </c>
    </row>
    <row r="63" spans="1:40" ht="12" customHeight="1" x14ac:dyDescent="0.2">
      <c r="A63" s="586"/>
      <c r="B63" s="420"/>
      <c r="C63" s="421" t="s">
        <v>217</v>
      </c>
      <c r="E63" s="422">
        <v>3991672</v>
      </c>
      <c r="F63" s="422">
        <v>16262713</v>
      </c>
      <c r="G63" s="451">
        <v>0.245449329395409</v>
      </c>
      <c r="H63" s="452"/>
      <c r="I63" s="451">
        <v>1</v>
      </c>
      <c r="J63" s="420"/>
      <c r="K63" s="425">
        <v>-11.309028114148795</v>
      </c>
      <c r="L63" s="425">
        <v>-7.4720471096950387</v>
      </c>
      <c r="N63" s="422">
        <v>5710309</v>
      </c>
      <c r="O63" s="422">
        <v>17427614</v>
      </c>
      <c r="P63" s="453">
        <v>0.32765868006945759</v>
      </c>
      <c r="Q63" s="452"/>
      <c r="R63" s="453">
        <v>1</v>
      </c>
      <c r="T63" s="425">
        <v>-0.5962682620537475</v>
      </c>
      <c r="U63" s="425">
        <v>-2.2955503966373856</v>
      </c>
    </row>
    <row r="64" spans="1:40" s="378" customFormat="1" ht="2.1" customHeight="1" x14ac:dyDescent="0.2">
      <c r="A64" s="426"/>
      <c r="B64" s="427"/>
      <c r="C64" s="428"/>
      <c r="D64" s="427"/>
      <c r="E64" s="429"/>
      <c r="F64" s="429"/>
      <c r="G64" s="430"/>
      <c r="H64" s="430"/>
      <c r="I64" s="430"/>
      <c r="J64" s="427"/>
      <c r="K64" s="431"/>
      <c r="L64" s="427"/>
      <c r="M64" s="427"/>
      <c r="N64" s="429"/>
      <c r="O64" s="429"/>
      <c r="P64" s="432"/>
      <c r="Q64" s="430"/>
      <c r="R64" s="432"/>
      <c r="S64" s="429"/>
      <c r="T64" s="431"/>
      <c r="U64" s="427"/>
      <c r="V64" s="429"/>
      <c r="W64" s="429"/>
      <c r="X64" s="434"/>
      <c r="Y64" s="435"/>
      <c r="Z64" s="436"/>
      <c r="AA64" s="435"/>
      <c r="AB64" s="434"/>
      <c r="AC64" s="437"/>
      <c r="AD64" s="437"/>
      <c r="AE64" s="433"/>
      <c r="AF64" s="434"/>
      <c r="AG64" s="434">
        <v>0</v>
      </c>
      <c r="AH64" s="435"/>
      <c r="AI64" s="436"/>
      <c r="AJ64" s="435"/>
      <c r="AK64" s="434"/>
      <c r="AL64" s="437"/>
      <c r="AM64" s="437"/>
      <c r="AN64" s="454"/>
    </row>
    <row r="65" spans="1:40" ht="12" customHeight="1" x14ac:dyDescent="0.2">
      <c r="A65" s="586">
        <v>2014</v>
      </c>
      <c r="B65" s="420"/>
      <c r="C65" s="421" t="s">
        <v>214</v>
      </c>
      <c r="E65" s="422">
        <v>3879740</v>
      </c>
      <c r="F65" s="422">
        <v>3879740</v>
      </c>
      <c r="G65" s="451">
        <v>0.25505752820201649</v>
      </c>
      <c r="H65" s="452"/>
      <c r="I65" s="451">
        <v>0.25505752820201649</v>
      </c>
      <c r="J65" s="420"/>
      <c r="K65" s="425">
        <v>-6.9055515123942683</v>
      </c>
      <c r="L65" s="425">
        <v>-6.9055515123942683</v>
      </c>
      <c r="N65" s="422">
        <v>4087377</v>
      </c>
      <c r="O65" s="422">
        <v>4087377</v>
      </c>
      <c r="P65" s="453">
        <v>0.23238118141883854</v>
      </c>
      <c r="Q65" s="452"/>
      <c r="R65" s="453">
        <v>0.23238118141883854</v>
      </c>
      <c r="T65" s="425">
        <v>1.4131274591097409</v>
      </c>
      <c r="U65" s="425">
        <v>1.4131274591097409</v>
      </c>
    </row>
    <row r="66" spans="1:40" ht="12" customHeight="1" x14ac:dyDescent="0.2">
      <c r="A66" s="586"/>
      <c r="B66" s="420"/>
      <c r="C66" s="421" t="s">
        <v>215</v>
      </c>
      <c r="E66" s="422">
        <v>4152012</v>
      </c>
      <c r="F66" s="422">
        <v>8031752</v>
      </c>
      <c r="G66" s="451">
        <v>0.27295692953267764</v>
      </c>
      <c r="H66" s="452"/>
      <c r="I66" s="451">
        <v>0.52801445773469413</v>
      </c>
      <c r="J66" s="420"/>
      <c r="K66" s="425">
        <v>-7.6108460814940297</v>
      </c>
      <c r="L66" s="425">
        <v>-7.2714925617479862</v>
      </c>
      <c r="N66" s="422">
        <v>4395944</v>
      </c>
      <c r="O66" s="422">
        <v>8483321</v>
      </c>
      <c r="P66" s="453">
        <v>0.24992425708982918</v>
      </c>
      <c r="Q66" s="452"/>
      <c r="R66" s="453">
        <v>0.48230543850866775</v>
      </c>
      <c r="T66" s="425">
        <v>-1.5822269028723313</v>
      </c>
      <c r="U66" s="425">
        <v>-0.16143272514492696</v>
      </c>
    </row>
    <row r="67" spans="1:40" ht="12" customHeight="1" x14ac:dyDescent="0.2">
      <c r="A67" s="586"/>
      <c r="B67" s="420"/>
      <c r="C67" s="421" t="s">
        <v>216</v>
      </c>
      <c r="E67" s="422">
        <v>3337368</v>
      </c>
      <c r="F67" s="422">
        <v>11369120</v>
      </c>
      <c r="G67" s="451">
        <v>0.21940151473565428</v>
      </c>
      <c r="H67" s="452"/>
      <c r="I67" s="451">
        <v>0.74741597247034841</v>
      </c>
      <c r="J67" s="420"/>
      <c r="K67" s="425">
        <v>-7.5383789777038857</v>
      </c>
      <c r="L67" s="425">
        <v>-7.3499958153509555</v>
      </c>
      <c r="N67" s="422">
        <v>3300089</v>
      </c>
      <c r="O67" s="422">
        <v>11783410</v>
      </c>
      <c r="P67" s="453">
        <v>0.18762120073761571</v>
      </c>
      <c r="Q67" s="452"/>
      <c r="R67" s="453">
        <v>0.66992663924628337</v>
      </c>
      <c r="T67" s="425">
        <v>2.4787385642246433</v>
      </c>
      <c r="U67" s="425">
        <v>0.56416556537531448</v>
      </c>
    </row>
    <row r="68" spans="1:40" ht="12" customHeight="1" x14ac:dyDescent="0.2">
      <c r="A68" s="586"/>
      <c r="B68" s="420"/>
      <c r="C68" s="421" t="s">
        <v>217</v>
      </c>
      <c r="E68" s="422">
        <v>3842115</v>
      </c>
      <c r="F68" s="422">
        <v>15211235</v>
      </c>
      <c r="G68" s="451">
        <v>0.25258402752965159</v>
      </c>
      <c r="H68" s="452"/>
      <c r="I68" s="451">
        <v>1</v>
      </c>
      <c r="J68" s="420"/>
      <c r="K68" s="425">
        <v>-3.7467256828717392</v>
      </c>
      <c r="L68" s="425">
        <v>-6.4655755777034249</v>
      </c>
      <c r="N68" s="422">
        <v>5805695</v>
      </c>
      <c r="O68" s="422">
        <v>17589105</v>
      </c>
      <c r="P68" s="453">
        <v>0.33007336075371657</v>
      </c>
      <c r="Q68" s="452"/>
      <c r="R68" s="453">
        <v>1</v>
      </c>
      <c r="T68" s="425">
        <v>1.6704174852884495</v>
      </c>
      <c r="U68" s="425">
        <v>0.92663860927835562</v>
      </c>
    </row>
    <row r="69" spans="1:40" s="378" customFormat="1" ht="2.1" customHeight="1" x14ac:dyDescent="0.2">
      <c r="A69" s="426"/>
      <c r="B69" s="427"/>
      <c r="C69" s="428"/>
      <c r="D69" s="427"/>
      <c r="E69" s="429"/>
      <c r="F69" s="429"/>
      <c r="G69" s="430"/>
      <c r="H69" s="430"/>
      <c r="I69" s="430"/>
      <c r="J69" s="427"/>
      <c r="K69" s="431"/>
      <c r="L69" s="427"/>
      <c r="M69" s="427"/>
      <c r="N69" s="429"/>
      <c r="O69" s="429"/>
      <c r="P69" s="432"/>
      <c r="Q69" s="430"/>
      <c r="R69" s="432"/>
      <c r="S69" s="429"/>
      <c r="T69" s="431"/>
      <c r="U69" s="427"/>
      <c r="V69" s="429"/>
      <c r="W69" s="429"/>
      <c r="X69" s="434"/>
      <c r="Y69" s="435"/>
      <c r="Z69" s="436"/>
      <c r="AA69" s="435"/>
      <c r="AB69" s="434"/>
      <c r="AC69" s="437"/>
      <c r="AD69" s="437"/>
      <c r="AE69" s="433"/>
      <c r="AF69" s="434"/>
      <c r="AG69" s="434">
        <v>0</v>
      </c>
      <c r="AH69" s="435"/>
      <c r="AI69" s="436"/>
      <c r="AJ69" s="435"/>
      <c r="AK69" s="434"/>
      <c r="AL69" s="437"/>
      <c r="AM69" s="437"/>
      <c r="AN69" s="454"/>
    </row>
    <row r="70" spans="1:40" ht="12" customHeight="1" x14ac:dyDescent="0.2">
      <c r="A70" s="586">
        <v>2015</v>
      </c>
      <c r="B70" s="420"/>
      <c r="C70" s="421" t="s">
        <v>214</v>
      </c>
      <c r="E70" s="422">
        <v>3633500</v>
      </c>
      <c r="F70" s="422">
        <v>3633500</v>
      </c>
      <c r="G70" s="451">
        <v>0.25555594160706741</v>
      </c>
      <c r="H70" s="452"/>
      <c r="I70" s="451">
        <v>0.25555594160706741</v>
      </c>
      <c r="J70" s="420"/>
      <c r="K70" s="425">
        <v>-6.3468170547510914</v>
      </c>
      <c r="L70" s="425">
        <v>-6.3468170547510914</v>
      </c>
      <c r="N70" s="422">
        <v>4170421</v>
      </c>
      <c r="O70" s="422">
        <v>4170421</v>
      </c>
      <c r="P70" s="453">
        <v>0.23450190273179508</v>
      </c>
      <c r="Q70" s="452"/>
      <c r="R70" s="453">
        <v>0.23450190273179508</v>
      </c>
      <c r="T70" s="425">
        <v>2.0317186303098542</v>
      </c>
      <c r="U70" s="425">
        <v>2.0317186303098542</v>
      </c>
    </row>
    <row r="71" spans="1:40" ht="12" customHeight="1" x14ac:dyDescent="0.2">
      <c r="A71" s="586"/>
      <c r="B71" s="420"/>
      <c r="C71" s="421" t="s">
        <v>215</v>
      </c>
      <c r="E71" s="422">
        <v>3834621</v>
      </c>
      <c r="F71" s="422">
        <v>7468121</v>
      </c>
      <c r="G71" s="451">
        <v>0.26970143948293229</v>
      </c>
      <c r="H71" s="452"/>
      <c r="I71" s="451">
        <v>0.52525738108999975</v>
      </c>
      <c r="J71" s="420"/>
      <c r="K71" s="425">
        <v>-7.6442698142490908</v>
      </c>
      <c r="L71" s="425">
        <v>-7.0175349039661574</v>
      </c>
      <c r="N71" s="422">
        <v>4451741</v>
      </c>
      <c r="O71" s="422">
        <v>8622162</v>
      </c>
      <c r="P71" s="453">
        <v>0.25032046763843369</v>
      </c>
      <c r="Q71" s="452"/>
      <c r="R71" s="453">
        <v>0.48482237037022874</v>
      </c>
      <c r="T71" s="425">
        <v>1.2692836851424858</v>
      </c>
      <c r="U71" s="425">
        <v>1.6366349923573564</v>
      </c>
    </row>
    <row r="72" spans="1:40" ht="12" customHeight="1" x14ac:dyDescent="0.2">
      <c r="A72" s="586"/>
      <c r="B72" s="420"/>
      <c r="C72" s="421" t="s">
        <v>216</v>
      </c>
      <c r="E72" s="422">
        <v>3144035</v>
      </c>
      <c r="F72" s="422">
        <v>10612156</v>
      </c>
      <c r="G72" s="451">
        <v>0.2211302669246116</v>
      </c>
      <c r="H72" s="452"/>
      <c r="I72" s="451">
        <v>0.74638764801461133</v>
      </c>
      <c r="J72" s="420"/>
      <c r="K72" s="425">
        <v>-5.7929781792118824</v>
      </c>
      <c r="L72" s="425">
        <v>-6.6580702816049078</v>
      </c>
      <c r="N72" s="422">
        <v>3384747</v>
      </c>
      <c r="O72" s="422">
        <v>12006909</v>
      </c>
      <c r="P72" s="453">
        <v>0.19032361763134589</v>
      </c>
      <c r="Q72" s="452"/>
      <c r="R72" s="453">
        <v>0.67514598800157466</v>
      </c>
      <c r="T72" s="425">
        <v>2.5653247533627122</v>
      </c>
      <c r="U72" s="425">
        <v>1.8967259901845051</v>
      </c>
    </row>
    <row r="73" spans="1:40" ht="12" customHeight="1" x14ac:dyDescent="0.2">
      <c r="A73" s="586"/>
      <c r="B73" s="420"/>
      <c r="C73" s="421" t="s">
        <v>217</v>
      </c>
      <c r="E73" s="422">
        <v>3605866</v>
      </c>
      <c r="F73" s="422">
        <v>14218022</v>
      </c>
      <c r="G73" s="451">
        <v>0.25361235198538867</v>
      </c>
      <c r="H73" s="452"/>
      <c r="I73" s="451">
        <v>1</v>
      </c>
      <c r="J73" s="420"/>
      <c r="K73" s="425">
        <v>-6.1489309924351563</v>
      </c>
      <c r="L73" s="425">
        <v>-6.5294698293728288</v>
      </c>
      <c r="N73" s="422">
        <v>5777258</v>
      </c>
      <c r="O73" s="422">
        <v>17784167</v>
      </c>
      <c r="P73" s="453">
        <v>0.32485401199842534</v>
      </c>
      <c r="Q73" s="452"/>
      <c r="R73" s="453">
        <v>1</v>
      </c>
      <c r="T73" s="425">
        <v>-0.4898121585787748</v>
      </c>
      <c r="U73" s="425">
        <v>1.1089933228552562</v>
      </c>
    </row>
    <row r="74" spans="1:40" ht="12" customHeight="1" x14ac:dyDescent="0.2">
      <c r="A74" s="482"/>
      <c r="B74" s="420"/>
      <c r="C74" s="420"/>
      <c r="E74" s="376"/>
      <c r="F74" s="376"/>
      <c r="G74" s="492"/>
      <c r="H74" s="493"/>
      <c r="I74" s="492"/>
      <c r="J74" s="420"/>
      <c r="K74" s="485"/>
      <c r="L74" s="485"/>
      <c r="N74" s="376"/>
      <c r="O74" s="376"/>
      <c r="P74" s="494"/>
      <c r="Q74" s="493"/>
      <c r="R74" s="494"/>
      <c r="T74" s="485"/>
      <c r="U74" s="485"/>
    </row>
    <row r="75" spans="1:40" x14ac:dyDescent="0.2">
      <c r="A75" s="371" t="s">
        <v>236</v>
      </c>
      <c r="C75" s="420"/>
      <c r="E75" s="376"/>
      <c r="F75" s="376"/>
      <c r="G75" s="491"/>
      <c r="H75" s="376"/>
      <c r="I75" s="489"/>
      <c r="K75" s="487"/>
      <c r="L75" s="371"/>
      <c r="N75" s="376"/>
      <c r="O75" s="376"/>
      <c r="P75" s="491"/>
      <c r="Q75" s="376"/>
      <c r="R75" s="486"/>
      <c r="T75" s="487"/>
      <c r="U75" s="371"/>
      <c r="V75" s="377"/>
      <c r="W75" s="377"/>
      <c r="AK75" s="379"/>
      <c r="AL75" s="379"/>
      <c r="AM75" s="379"/>
      <c r="AN75" s="379"/>
    </row>
    <row r="76" spans="1:40" x14ac:dyDescent="0.2">
      <c r="A76" s="371" t="s">
        <v>237</v>
      </c>
      <c r="C76" s="420"/>
      <c r="E76" s="376"/>
      <c r="F76" s="376"/>
      <c r="G76" s="489"/>
      <c r="H76" s="376"/>
      <c r="I76" s="489"/>
      <c r="K76" s="487"/>
      <c r="L76" s="371"/>
      <c r="N76" s="376"/>
      <c r="O76" s="376"/>
      <c r="P76" s="489"/>
      <c r="Q76" s="376"/>
      <c r="R76" s="486"/>
      <c r="T76" s="487"/>
      <c r="U76" s="371"/>
      <c r="V76" s="377"/>
      <c r="W76" s="377"/>
      <c r="AK76" s="379"/>
      <c r="AL76" s="379"/>
      <c r="AM76" s="379"/>
      <c r="AN76" s="379"/>
    </row>
    <row r="77" spans="1:40" ht="12" customHeight="1" x14ac:dyDescent="0.2">
      <c r="A77" s="482"/>
      <c r="B77" s="420"/>
      <c r="C77" s="420"/>
      <c r="E77" s="376"/>
      <c r="F77" s="376"/>
      <c r="G77" s="492"/>
      <c r="H77" s="493"/>
      <c r="I77" s="492"/>
      <c r="J77" s="420"/>
      <c r="K77" s="485"/>
      <c r="L77" s="485"/>
      <c r="N77" s="376"/>
      <c r="O77" s="376"/>
      <c r="P77" s="494"/>
      <c r="Q77" s="493"/>
      <c r="R77" s="494"/>
      <c r="T77" s="485"/>
      <c r="U77" s="485"/>
    </row>
    <row r="78" spans="1:40" ht="12" customHeight="1" x14ac:dyDescent="0.2">
      <c r="A78" s="482"/>
      <c r="B78" s="420"/>
      <c r="C78" s="420"/>
      <c r="E78" s="376"/>
      <c r="F78" s="376"/>
      <c r="G78" s="492"/>
      <c r="H78" s="493"/>
      <c r="I78" s="492"/>
      <c r="J78" s="420"/>
      <c r="K78" s="485"/>
      <c r="L78" s="485"/>
      <c r="N78" s="376"/>
      <c r="O78" s="376"/>
      <c r="P78" s="494"/>
      <c r="Q78" s="493"/>
      <c r="R78" s="494"/>
      <c r="T78" s="485"/>
      <c r="U78" s="485"/>
    </row>
    <row r="79" spans="1:40" x14ac:dyDescent="0.2">
      <c r="A79" s="371"/>
      <c r="C79" s="420"/>
      <c r="E79" s="376"/>
      <c r="F79" s="376"/>
      <c r="G79" s="489"/>
      <c r="H79" s="376"/>
      <c r="I79" s="489"/>
      <c r="K79" s="487"/>
      <c r="L79" s="371"/>
      <c r="N79" s="376"/>
      <c r="O79" s="376"/>
      <c r="P79" s="486"/>
      <c r="Q79" s="376"/>
      <c r="R79" s="486"/>
      <c r="T79" s="487"/>
      <c r="U79" s="371"/>
    </row>
    <row r="80" spans="1:40" x14ac:dyDescent="0.2">
      <c r="A80" s="371"/>
      <c r="C80" s="420"/>
      <c r="E80" s="376"/>
      <c r="F80" s="376"/>
      <c r="G80" s="489"/>
      <c r="H80" s="376"/>
      <c r="I80" s="489"/>
      <c r="K80" s="487"/>
      <c r="L80" s="371"/>
      <c r="N80" s="376"/>
      <c r="O80" s="376"/>
      <c r="P80" s="486"/>
      <c r="Q80" s="376"/>
      <c r="R80" s="486"/>
      <c r="T80" s="487"/>
      <c r="U80" s="371"/>
    </row>
  </sheetData>
  <mergeCells count="23">
    <mergeCell ref="A35:A38"/>
    <mergeCell ref="E3:U3"/>
    <mergeCell ref="E5:L5"/>
    <mergeCell ref="N5:U5"/>
    <mergeCell ref="A7:A9"/>
    <mergeCell ref="C7:C9"/>
    <mergeCell ref="E7:F7"/>
    <mergeCell ref="G7:I7"/>
    <mergeCell ref="K7:L7"/>
    <mergeCell ref="N7:O7"/>
    <mergeCell ref="P7:R7"/>
    <mergeCell ref="T7:U7"/>
    <mergeCell ref="A15:A18"/>
    <mergeCell ref="A20:A23"/>
    <mergeCell ref="A25:A28"/>
    <mergeCell ref="A30:A33"/>
    <mergeCell ref="A70:A73"/>
    <mergeCell ref="A40:A43"/>
    <mergeCell ref="A45:A48"/>
    <mergeCell ref="A50:A53"/>
    <mergeCell ref="A55:A58"/>
    <mergeCell ref="A60:A63"/>
    <mergeCell ref="A65:A68"/>
  </mergeCells>
  <printOptions horizontalCentered="1"/>
  <pageMargins left="0" right="0" top="0.74803149606299213" bottom="0.74803149606299213" header="0.31496062992125984" footer="0.31496062992125984"/>
  <pageSetup paperSize="9" scale="64" orientation="landscape" verticalDpi="597" r:id="rId1"/>
  <headerFooter>
    <oddHeader>&amp;L&amp;"Arial,Normale"&amp;9IVASS - SERVIZIO STUDI E GESTIONE DATI
DIVISIONE STUDI E ANALISI STATISTICHE</oddHeader>
  </headerFooter>
  <colBreaks count="1" manualBreakCount="1">
    <brk id="2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view="pageBreakPreview" topLeftCell="B1" zoomScale="60" zoomScaleNormal="100" workbookViewId="0">
      <selection activeCell="I49" sqref="I49"/>
    </sheetView>
  </sheetViews>
  <sheetFormatPr defaultRowHeight="15" x14ac:dyDescent="0.25"/>
  <sheetData/>
  <pageMargins left="0.7" right="0.7" top="0.75" bottom="0.75" header="0.3" footer="0.3"/>
  <pageSetup paperSize="9" orientation="portrait" verticalDpi="597"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4"/>
  <sheetViews>
    <sheetView showGridLines="0" view="pageBreakPreview" zoomScaleNormal="100" zoomScaleSheetLayoutView="100" workbookViewId="0">
      <selection activeCell="L10" sqref="L10"/>
    </sheetView>
  </sheetViews>
  <sheetFormatPr defaultRowHeight="15" x14ac:dyDescent="0.25"/>
  <cols>
    <col min="1" max="2" width="5.28515625" customWidth="1"/>
    <col min="9" max="10" width="5.28515625" customWidth="1"/>
  </cols>
  <sheetData>
    <row r="6" spans="1:14" x14ac:dyDescent="0.25">
      <c r="B6" s="311"/>
      <c r="C6" s="311"/>
      <c r="D6" s="311"/>
      <c r="E6" s="311"/>
      <c r="F6" s="311"/>
      <c r="G6" s="311"/>
      <c r="H6" s="311"/>
      <c r="I6" s="311"/>
    </row>
    <row r="7" spans="1:14" ht="15.75" x14ac:dyDescent="0.25">
      <c r="B7" s="311"/>
      <c r="C7" s="311"/>
      <c r="D7" s="311"/>
      <c r="E7" s="311"/>
      <c r="F7" s="311"/>
      <c r="G7" s="311"/>
      <c r="H7" s="311"/>
      <c r="I7" s="311"/>
      <c r="N7" s="322"/>
    </row>
    <row r="8" spans="1:14" x14ac:dyDescent="0.25">
      <c r="B8" s="311"/>
      <c r="C8" s="311"/>
      <c r="D8" s="311"/>
      <c r="E8" s="311"/>
      <c r="F8" s="311"/>
      <c r="G8" s="311"/>
      <c r="H8" s="311"/>
      <c r="I8" s="311"/>
    </row>
    <row r="9" spans="1:14" ht="20.25" x14ac:dyDescent="0.25">
      <c r="B9" s="311"/>
      <c r="C9" s="311"/>
      <c r="D9" s="311"/>
      <c r="E9" s="311"/>
      <c r="F9" s="311"/>
      <c r="G9" s="311"/>
      <c r="H9" s="311"/>
      <c r="I9" s="311"/>
      <c r="J9" s="305"/>
      <c r="K9" s="305"/>
    </row>
    <row r="10" spans="1:14" ht="65.25" customHeight="1" x14ac:dyDescent="0.25">
      <c r="A10" s="299"/>
      <c r="B10" s="311"/>
      <c r="C10" s="508"/>
      <c r="D10" s="508"/>
      <c r="E10" s="508"/>
      <c r="F10" s="508"/>
      <c r="G10" s="508"/>
      <c r="H10" s="508"/>
      <c r="I10" s="311"/>
    </row>
    <row r="11" spans="1:14" ht="20.25" x14ac:dyDescent="0.25">
      <c r="B11" s="311"/>
      <c r="C11" s="311"/>
      <c r="D11" s="311"/>
      <c r="E11" s="311"/>
      <c r="F11" s="311"/>
      <c r="G11" s="311"/>
      <c r="H11" s="311"/>
      <c r="I11" s="311"/>
      <c r="J11" s="304"/>
      <c r="K11" s="304"/>
    </row>
    <row r="12" spans="1:14" ht="20.25" x14ac:dyDescent="0.25">
      <c r="A12" s="300"/>
      <c r="B12" s="311"/>
      <c r="C12" s="311"/>
      <c r="D12" s="311"/>
      <c r="E12" s="311"/>
      <c r="F12" s="311"/>
      <c r="G12" s="311"/>
      <c r="H12" s="311"/>
      <c r="I12" s="311"/>
    </row>
    <row r="13" spans="1:14" x14ac:dyDescent="0.25">
      <c r="B13" s="311"/>
      <c r="C13" s="311"/>
      <c r="D13" s="311"/>
      <c r="E13" s="311"/>
      <c r="F13" s="311"/>
      <c r="G13" s="311"/>
      <c r="H13" s="311"/>
      <c r="I13" s="311"/>
    </row>
    <row r="14" spans="1:14" ht="48" customHeight="1" x14ac:dyDescent="0.25">
      <c r="B14" s="311"/>
      <c r="C14" s="311"/>
      <c r="D14" s="311"/>
      <c r="E14" s="311"/>
      <c r="F14" s="311"/>
      <c r="G14" s="311"/>
      <c r="H14" s="311"/>
      <c r="I14" s="311"/>
      <c r="J14" s="303"/>
      <c r="K14" s="303"/>
    </row>
    <row r="15" spans="1:14" ht="36" customHeight="1" x14ac:dyDescent="0.25">
      <c r="A15" s="301"/>
      <c r="B15" s="326"/>
      <c r="C15" s="509" t="s">
        <v>188</v>
      </c>
      <c r="D15" s="509"/>
      <c r="E15" s="509"/>
      <c r="F15" s="509"/>
      <c r="G15" s="509"/>
      <c r="H15" s="509"/>
      <c r="I15" s="327"/>
    </row>
    <row r="16" spans="1:14" ht="20.25" x14ac:dyDescent="0.25">
      <c r="B16" s="328"/>
      <c r="C16" s="311"/>
      <c r="D16" s="311"/>
      <c r="E16" s="311"/>
      <c r="F16" s="311"/>
      <c r="G16" s="311"/>
      <c r="H16" s="311"/>
      <c r="I16" s="329"/>
    </row>
    <row r="17" spans="1:11" ht="36" customHeight="1" x14ac:dyDescent="0.25">
      <c r="B17" s="330"/>
      <c r="C17" s="510" t="s">
        <v>202</v>
      </c>
      <c r="D17" s="510"/>
      <c r="E17" s="510"/>
      <c r="F17" s="510"/>
      <c r="G17" s="510"/>
      <c r="H17" s="510"/>
      <c r="I17" s="331"/>
    </row>
    <row r="18" spans="1:11" ht="20.25" x14ac:dyDescent="0.25">
      <c r="B18" s="332"/>
      <c r="C18" s="311"/>
      <c r="D18" s="311"/>
      <c r="E18" s="311"/>
      <c r="F18" s="311"/>
      <c r="G18" s="311"/>
      <c r="H18" s="311"/>
      <c r="I18" s="333"/>
    </row>
    <row r="19" spans="1:11" x14ac:dyDescent="0.25">
      <c r="B19" s="330"/>
      <c r="C19" s="311"/>
      <c r="D19" s="311"/>
      <c r="E19" s="311"/>
      <c r="F19" s="311"/>
      <c r="G19" s="311"/>
      <c r="H19" s="311"/>
      <c r="I19" s="331"/>
    </row>
    <row r="20" spans="1:11" s="323" customFormat="1" ht="65.25" customHeight="1" x14ac:dyDescent="0.25">
      <c r="B20" s="334"/>
      <c r="C20" s="508" t="s">
        <v>253</v>
      </c>
      <c r="D20" s="508"/>
      <c r="E20" s="508"/>
      <c r="F20" s="508"/>
      <c r="G20" s="508"/>
      <c r="H20" s="508"/>
      <c r="I20" s="335"/>
    </row>
    <row r="21" spans="1:11" ht="46.5" customHeight="1" x14ac:dyDescent="0.25">
      <c r="B21" s="593" t="s">
        <v>258</v>
      </c>
      <c r="C21" s="594"/>
      <c r="D21" s="594"/>
      <c r="E21" s="594"/>
      <c r="F21" s="594"/>
      <c r="G21" s="594"/>
      <c r="H21" s="594"/>
      <c r="I21" s="595"/>
    </row>
    <row r="22" spans="1:11" x14ac:dyDescent="0.25">
      <c r="B22" s="311"/>
      <c r="C22" s="311"/>
      <c r="D22" s="311"/>
      <c r="E22" s="311"/>
      <c r="F22" s="311"/>
      <c r="G22" s="311"/>
      <c r="H22" s="311"/>
      <c r="I22" s="311"/>
    </row>
    <row r="23" spans="1:11" x14ac:dyDescent="0.25">
      <c r="B23" s="311"/>
      <c r="C23" s="311"/>
      <c r="D23" s="311"/>
      <c r="E23" s="311"/>
      <c r="F23" s="311"/>
      <c r="G23" s="311"/>
      <c r="H23" s="311"/>
      <c r="I23" s="311"/>
    </row>
    <row r="24" spans="1:11" ht="39.75" customHeight="1" x14ac:dyDescent="0.25">
      <c r="B24" s="311"/>
      <c r="C24" s="311"/>
      <c r="D24" s="311"/>
      <c r="E24" s="311"/>
      <c r="F24" s="311"/>
      <c r="G24" s="311"/>
      <c r="H24" s="311"/>
      <c r="I24" s="311"/>
    </row>
    <row r="25" spans="1:11" x14ac:dyDescent="0.25">
      <c r="B25" s="311"/>
      <c r="C25" s="311"/>
      <c r="D25" s="311"/>
      <c r="E25" s="311"/>
      <c r="F25" s="311"/>
      <c r="G25" s="311"/>
      <c r="H25" s="311"/>
      <c r="I25" s="311"/>
    </row>
    <row r="26" spans="1:11" x14ac:dyDescent="0.25">
      <c r="B26" s="311"/>
      <c r="C26" s="311"/>
      <c r="D26" s="311"/>
      <c r="E26" s="311"/>
      <c r="F26" s="311"/>
      <c r="G26" s="311"/>
      <c r="H26" s="311"/>
      <c r="I26" s="311"/>
    </row>
    <row r="27" spans="1:11" x14ac:dyDescent="0.25">
      <c r="B27" s="311"/>
      <c r="C27" s="311"/>
      <c r="D27" s="311"/>
      <c r="E27" s="311"/>
      <c r="F27" s="311"/>
      <c r="G27" s="311"/>
      <c r="H27" s="311"/>
      <c r="I27" s="311"/>
      <c r="J27" s="306"/>
      <c r="K27" s="306"/>
    </row>
    <row r="28" spans="1:11" x14ac:dyDescent="0.25">
      <c r="A28" s="302"/>
      <c r="B28" s="311"/>
      <c r="C28" s="311"/>
      <c r="D28" s="311"/>
      <c r="E28" s="311"/>
      <c r="F28" s="311"/>
      <c r="G28" s="311"/>
      <c r="H28" s="311"/>
      <c r="I28" s="311"/>
    </row>
    <row r="29" spans="1:11" x14ac:dyDescent="0.25">
      <c r="B29" s="311"/>
      <c r="C29" s="311"/>
      <c r="D29" s="311"/>
      <c r="E29" s="311"/>
      <c r="F29" s="311"/>
      <c r="G29" s="311"/>
      <c r="H29" s="311"/>
      <c r="I29" s="311"/>
    </row>
    <row r="30" spans="1:11" ht="25.5" customHeight="1" x14ac:dyDescent="0.25">
      <c r="B30" s="311"/>
      <c r="C30" s="504" t="s">
        <v>257</v>
      </c>
      <c r="D30" s="504"/>
      <c r="E30" s="504"/>
      <c r="F30" s="504"/>
      <c r="G30" s="504"/>
      <c r="H30" s="504"/>
      <c r="I30" s="311"/>
    </row>
    <row r="31" spans="1:11" x14ac:dyDescent="0.25">
      <c r="B31" s="311"/>
      <c r="C31" s="311"/>
      <c r="D31" s="311"/>
      <c r="E31" s="311"/>
      <c r="F31" s="311"/>
      <c r="G31" s="311"/>
      <c r="H31" s="311"/>
      <c r="I31" s="311"/>
    </row>
    <row r="32" spans="1:11" x14ac:dyDescent="0.25">
      <c r="B32" s="311"/>
      <c r="C32" s="311"/>
      <c r="D32" s="311"/>
      <c r="E32" s="311"/>
      <c r="F32" s="311"/>
      <c r="G32" s="311"/>
      <c r="H32" s="311"/>
      <c r="I32" s="311"/>
    </row>
    <row r="34" spans="2:9" x14ac:dyDescent="0.25">
      <c r="B34" s="302"/>
      <c r="I34" s="302"/>
    </row>
  </sheetData>
  <mergeCells count="6">
    <mergeCell ref="C10:H10"/>
    <mergeCell ref="C15:H15"/>
    <mergeCell ref="C17:H17"/>
    <mergeCell ref="C20:H20"/>
    <mergeCell ref="C30:H30"/>
    <mergeCell ref="B21:I21"/>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6"/>
  <sheetViews>
    <sheetView showGridLines="0" zoomScaleNormal="100" workbookViewId="0">
      <selection sqref="A1:A66"/>
    </sheetView>
  </sheetViews>
  <sheetFormatPr defaultColWidth="9" defaultRowHeight="12.75" x14ac:dyDescent="0.2"/>
  <cols>
    <col min="1" max="1" width="3.28515625" style="455" customWidth="1"/>
    <col min="2" max="2" width="7.5703125" style="68" customWidth="1"/>
    <col min="3" max="3" width="6.7109375" style="68" customWidth="1"/>
    <col min="4" max="4" width="23.85546875" style="69" customWidth="1"/>
    <col min="5" max="7" width="9.42578125" style="68" customWidth="1"/>
    <col min="8" max="8" width="10.28515625" style="75" customWidth="1"/>
    <col min="9" max="9" width="12.7109375" style="68" customWidth="1"/>
    <col min="10" max="10" width="1.85546875" style="68" customWidth="1"/>
    <col min="11" max="256" width="9" style="68"/>
    <col min="257" max="257" width="3.28515625" style="68" customWidth="1"/>
    <col min="258" max="258" width="7.5703125" style="68" customWidth="1"/>
    <col min="259" max="259" width="6.7109375" style="68" customWidth="1"/>
    <col min="260" max="260" width="19.85546875" style="68" customWidth="1"/>
    <col min="261" max="263" width="9.42578125" style="68" customWidth="1"/>
    <col min="264" max="264" width="10.28515625" style="68" customWidth="1"/>
    <col min="265" max="265" width="11.140625" style="68" customWidth="1"/>
    <col min="266" max="266" width="1.85546875" style="68" customWidth="1"/>
    <col min="267" max="512" width="9" style="68"/>
    <col min="513" max="513" width="3.28515625" style="68" customWidth="1"/>
    <col min="514" max="514" width="7.5703125" style="68" customWidth="1"/>
    <col min="515" max="515" width="6.7109375" style="68" customWidth="1"/>
    <col min="516" max="516" width="19.85546875" style="68" customWidth="1"/>
    <col min="517" max="519" width="9.42578125" style="68" customWidth="1"/>
    <col min="520" max="520" width="10.28515625" style="68" customWidth="1"/>
    <col min="521" max="521" width="11.140625" style="68" customWidth="1"/>
    <col min="522" max="522" width="1.85546875" style="68" customWidth="1"/>
    <col min="523" max="768" width="9" style="68"/>
    <col min="769" max="769" width="3.28515625" style="68" customWidth="1"/>
    <col min="770" max="770" width="7.5703125" style="68" customWidth="1"/>
    <col min="771" max="771" width="6.7109375" style="68" customWidth="1"/>
    <col min="772" max="772" width="19.85546875" style="68" customWidth="1"/>
    <col min="773" max="775" width="9.42578125" style="68" customWidth="1"/>
    <col min="776" max="776" width="10.28515625" style="68" customWidth="1"/>
    <col min="777" max="777" width="11.140625" style="68" customWidth="1"/>
    <col min="778" max="778" width="1.85546875" style="68" customWidth="1"/>
    <col min="779" max="1024" width="9" style="68"/>
    <col min="1025" max="1025" width="3.28515625" style="68" customWidth="1"/>
    <col min="1026" max="1026" width="7.5703125" style="68" customWidth="1"/>
    <col min="1027" max="1027" width="6.7109375" style="68" customWidth="1"/>
    <col min="1028" max="1028" width="19.85546875" style="68" customWidth="1"/>
    <col min="1029" max="1031" width="9.42578125" style="68" customWidth="1"/>
    <col min="1032" max="1032" width="10.28515625" style="68" customWidth="1"/>
    <col min="1033" max="1033" width="11.140625" style="68" customWidth="1"/>
    <col min="1034" max="1034" width="1.85546875" style="68" customWidth="1"/>
    <col min="1035" max="1280" width="9" style="68"/>
    <col min="1281" max="1281" width="3.28515625" style="68" customWidth="1"/>
    <col min="1282" max="1282" width="7.5703125" style="68" customWidth="1"/>
    <col min="1283" max="1283" width="6.7109375" style="68" customWidth="1"/>
    <col min="1284" max="1284" width="19.85546875" style="68" customWidth="1"/>
    <col min="1285" max="1287" width="9.42578125" style="68" customWidth="1"/>
    <col min="1288" max="1288" width="10.28515625" style="68" customWidth="1"/>
    <col min="1289" max="1289" width="11.140625" style="68" customWidth="1"/>
    <col min="1290" max="1290" width="1.85546875" style="68" customWidth="1"/>
    <col min="1291" max="1536" width="9" style="68"/>
    <col min="1537" max="1537" width="3.28515625" style="68" customWidth="1"/>
    <col min="1538" max="1538" width="7.5703125" style="68" customWidth="1"/>
    <col min="1539" max="1539" width="6.7109375" style="68" customWidth="1"/>
    <col min="1540" max="1540" width="19.85546875" style="68" customWidth="1"/>
    <col min="1541" max="1543" width="9.42578125" style="68" customWidth="1"/>
    <col min="1544" max="1544" width="10.28515625" style="68" customWidth="1"/>
    <col min="1545" max="1545" width="11.140625" style="68" customWidth="1"/>
    <col min="1546" max="1546" width="1.85546875" style="68" customWidth="1"/>
    <col min="1547" max="1792" width="9" style="68"/>
    <col min="1793" max="1793" width="3.28515625" style="68" customWidth="1"/>
    <col min="1794" max="1794" width="7.5703125" style="68" customWidth="1"/>
    <col min="1795" max="1795" width="6.7109375" style="68" customWidth="1"/>
    <col min="1796" max="1796" width="19.85546875" style="68" customWidth="1"/>
    <col min="1797" max="1799" width="9.42578125" style="68" customWidth="1"/>
    <col min="1800" max="1800" width="10.28515625" style="68" customWidth="1"/>
    <col min="1801" max="1801" width="11.140625" style="68" customWidth="1"/>
    <col min="1802" max="1802" width="1.85546875" style="68" customWidth="1"/>
    <col min="1803" max="2048" width="9" style="68"/>
    <col min="2049" max="2049" width="3.28515625" style="68" customWidth="1"/>
    <col min="2050" max="2050" width="7.5703125" style="68" customWidth="1"/>
    <col min="2051" max="2051" width="6.7109375" style="68" customWidth="1"/>
    <col min="2052" max="2052" width="19.85546875" style="68" customWidth="1"/>
    <col min="2053" max="2055" width="9.42578125" style="68" customWidth="1"/>
    <col min="2056" max="2056" width="10.28515625" style="68" customWidth="1"/>
    <col min="2057" max="2057" width="11.140625" style="68" customWidth="1"/>
    <col min="2058" max="2058" width="1.85546875" style="68" customWidth="1"/>
    <col min="2059" max="2304" width="9" style="68"/>
    <col min="2305" max="2305" width="3.28515625" style="68" customWidth="1"/>
    <col min="2306" max="2306" width="7.5703125" style="68" customWidth="1"/>
    <col min="2307" max="2307" width="6.7109375" style="68" customWidth="1"/>
    <col min="2308" max="2308" width="19.85546875" style="68" customWidth="1"/>
    <col min="2309" max="2311" width="9.42578125" style="68" customWidth="1"/>
    <col min="2312" max="2312" width="10.28515625" style="68" customWidth="1"/>
    <col min="2313" max="2313" width="11.140625" style="68" customWidth="1"/>
    <col min="2314" max="2314" width="1.85546875" style="68" customWidth="1"/>
    <col min="2315" max="2560" width="9" style="68"/>
    <col min="2561" max="2561" width="3.28515625" style="68" customWidth="1"/>
    <col min="2562" max="2562" width="7.5703125" style="68" customWidth="1"/>
    <col min="2563" max="2563" width="6.7109375" style="68" customWidth="1"/>
    <col min="2564" max="2564" width="19.85546875" style="68" customWidth="1"/>
    <col min="2565" max="2567" width="9.42578125" style="68" customWidth="1"/>
    <col min="2568" max="2568" width="10.28515625" style="68" customWidth="1"/>
    <col min="2569" max="2569" width="11.140625" style="68" customWidth="1"/>
    <col min="2570" max="2570" width="1.85546875" style="68" customWidth="1"/>
    <col min="2571" max="2816" width="9" style="68"/>
    <col min="2817" max="2817" width="3.28515625" style="68" customWidth="1"/>
    <col min="2818" max="2818" width="7.5703125" style="68" customWidth="1"/>
    <col min="2819" max="2819" width="6.7109375" style="68" customWidth="1"/>
    <col min="2820" max="2820" width="19.85546875" style="68" customWidth="1"/>
    <col min="2821" max="2823" width="9.42578125" style="68" customWidth="1"/>
    <col min="2824" max="2824" width="10.28515625" style="68" customWidth="1"/>
    <col min="2825" max="2825" width="11.140625" style="68" customWidth="1"/>
    <col min="2826" max="2826" width="1.85546875" style="68" customWidth="1"/>
    <col min="2827" max="3072" width="9" style="68"/>
    <col min="3073" max="3073" width="3.28515625" style="68" customWidth="1"/>
    <col min="3074" max="3074" width="7.5703125" style="68" customWidth="1"/>
    <col min="3075" max="3075" width="6.7109375" style="68" customWidth="1"/>
    <col min="3076" max="3076" width="19.85546875" style="68" customWidth="1"/>
    <col min="3077" max="3079" width="9.42578125" style="68" customWidth="1"/>
    <col min="3080" max="3080" width="10.28515625" style="68" customWidth="1"/>
    <col min="3081" max="3081" width="11.140625" style="68" customWidth="1"/>
    <col min="3082" max="3082" width="1.85546875" style="68" customWidth="1"/>
    <col min="3083" max="3328" width="9" style="68"/>
    <col min="3329" max="3329" width="3.28515625" style="68" customWidth="1"/>
    <col min="3330" max="3330" width="7.5703125" style="68" customWidth="1"/>
    <col min="3331" max="3331" width="6.7109375" style="68" customWidth="1"/>
    <col min="3332" max="3332" width="19.85546875" style="68" customWidth="1"/>
    <col min="3333" max="3335" width="9.42578125" style="68" customWidth="1"/>
    <col min="3336" max="3336" width="10.28515625" style="68" customWidth="1"/>
    <col min="3337" max="3337" width="11.140625" style="68" customWidth="1"/>
    <col min="3338" max="3338" width="1.85546875" style="68" customWidth="1"/>
    <col min="3339" max="3584" width="9" style="68"/>
    <col min="3585" max="3585" width="3.28515625" style="68" customWidth="1"/>
    <col min="3586" max="3586" width="7.5703125" style="68" customWidth="1"/>
    <col min="3587" max="3587" width="6.7109375" style="68" customWidth="1"/>
    <col min="3588" max="3588" width="19.85546875" style="68" customWidth="1"/>
    <col min="3589" max="3591" width="9.42578125" style="68" customWidth="1"/>
    <col min="3592" max="3592" width="10.28515625" style="68" customWidth="1"/>
    <col min="3593" max="3593" width="11.140625" style="68" customWidth="1"/>
    <col min="3594" max="3594" width="1.85546875" style="68" customWidth="1"/>
    <col min="3595" max="3840" width="9" style="68"/>
    <col min="3841" max="3841" width="3.28515625" style="68" customWidth="1"/>
    <col min="3842" max="3842" width="7.5703125" style="68" customWidth="1"/>
    <col min="3843" max="3843" width="6.7109375" style="68" customWidth="1"/>
    <col min="3844" max="3844" width="19.85546875" style="68" customWidth="1"/>
    <col min="3845" max="3847" width="9.42578125" style="68" customWidth="1"/>
    <col min="3848" max="3848" width="10.28515625" style="68" customWidth="1"/>
    <col min="3849" max="3849" width="11.140625" style="68" customWidth="1"/>
    <col min="3850" max="3850" width="1.85546875" style="68" customWidth="1"/>
    <col min="3851" max="4096" width="9" style="68"/>
    <col min="4097" max="4097" width="3.28515625" style="68" customWidth="1"/>
    <col min="4098" max="4098" width="7.5703125" style="68" customWidth="1"/>
    <col min="4099" max="4099" width="6.7109375" style="68" customWidth="1"/>
    <col min="4100" max="4100" width="19.85546875" style="68" customWidth="1"/>
    <col min="4101" max="4103" width="9.42578125" style="68" customWidth="1"/>
    <col min="4104" max="4104" width="10.28515625" style="68" customWidth="1"/>
    <col min="4105" max="4105" width="11.140625" style="68" customWidth="1"/>
    <col min="4106" max="4106" width="1.85546875" style="68" customWidth="1"/>
    <col min="4107" max="4352" width="9" style="68"/>
    <col min="4353" max="4353" width="3.28515625" style="68" customWidth="1"/>
    <col min="4354" max="4354" width="7.5703125" style="68" customWidth="1"/>
    <col min="4355" max="4355" width="6.7109375" style="68" customWidth="1"/>
    <col min="4356" max="4356" width="19.85546875" style="68" customWidth="1"/>
    <col min="4357" max="4359" width="9.42578125" style="68" customWidth="1"/>
    <col min="4360" max="4360" width="10.28515625" style="68" customWidth="1"/>
    <col min="4361" max="4361" width="11.140625" style="68" customWidth="1"/>
    <col min="4362" max="4362" width="1.85546875" style="68" customWidth="1"/>
    <col min="4363" max="4608" width="9" style="68"/>
    <col min="4609" max="4609" width="3.28515625" style="68" customWidth="1"/>
    <col min="4610" max="4610" width="7.5703125" style="68" customWidth="1"/>
    <col min="4611" max="4611" width="6.7109375" style="68" customWidth="1"/>
    <col min="4612" max="4612" width="19.85546875" style="68" customWidth="1"/>
    <col min="4613" max="4615" width="9.42578125" style="68" customWidth="1"/>
    <col min="4616" max="4616" width="10.28515625" style="68" customWidth="1"/>
    <col min="4617" max="4617" width="11.140625" style="68" customWidth="1"/>
    <col min="4618" max="4618" width="1.85546875" style="68" customWidth="1"/>
    <col min="4619" max="4864" width="9" style="68"/>
    <col min="4865" max="4865" width="3.28515625" style="68" customWidth="1"/>
    <col min="4866" max="4866" width="7.5703125" style="68" customWidth="1"/>
    <col min="4867" max="4867" width="6.7109375" style="68" customWidth="1"/>
    <col min="4868" max="4868" width="19.85546875" style="68" customWidth="1"/>
    <col min="4869" max="4871" width="9.42578125" style="68" customWidth="1"/>
    <col min="4872" max="4872" width="10.28515625" style="68" customWidth="1"/>
    <col min="4873" max="4873" width="11.140625" style="68" customWidth="1"/>
    <col min="4874" max="4874" width="1.85546875" style="68" customWidth="1"/>
    <col min="4875" max="5120" width="9" style="68"/>
    <col min="5121" max="5121" width="3.28515625" style="68" customWidth="1"/>
    <col min="5122" max="5122" width="7.5703125" style="68" customWidth="1"/>
    <col min="5123" max="5123" width="6.7109375" style="68" customWidth="1"/>
    <col min="5124" max="5124" width="19.85546875" style="68" customWidth="1"/>
    <col min="5125" max="5127" width="9.42578125" style="68" customWidth="1"/>
    <col min="5128" max="5128" width="10.28515625" style="68" customWidth="1"/>
    <col min="5129" max="5129" width="11.140625" style="68" customWidth="1"/>
    <col min="5130" max="5130" width="1.85546875" style="68" customWidth="1"/>
    <col min="5131" max="5376" width="9" style="68"/>
    <col min="5377" max="5377" width="3.28515625" style="68" customWidth="1"/>
    <col min="5378" max="5378" width="7.5703125" style="68" customWidth="1"/>
    <col min="5379" max="5379" width="6.7109375" style="68" customWidth="1"/>
    <col min="5380" max="5380" width="19.85546875" style="68" customWidth="1"/>
    <col min="5381" max="5383" width="9.42578125" style="68" customWidth="1"/>
    <col min="5384" max="5384" width="10.28515625" style="68" customWidth="1"/>
    <col min="5385" max="5385" width="11.140625" style="68" customWidth="1"/>
    <col min="5386" max="5386" width="1.85546875" style="68" customWidth="1"/>
    <col min="5387" max="5632" width="9" style="68"/>
    <col min="5633" max="5633" width="3.28515625" style="68" customWidth="1"/>
    <col min="5634" max="5634" width="7.5703125" style="68" customWidth="1"/>
    <col min="5635" max="5635" width="6.7109375" style="68" customWidth="1"/>
    <col min="5636" max="5636" width="19.85546875" style="68" customWidth="1"/>
    <col min="5637" max="5639" width="9.42578125" style="68" customWidth="1"/>
    <col min="5640" max="5640" width="10.28515625" style="68" customWidth="1"/>
    <col min="5641" max="5641" width="11.140625" style="68" customWidth="1"/>
    <col min="5642" max="5642" width="1.85546875" style="68" customWidth="1"/>
    <col min="5643" max="5888" width="9" style="68"/>
    <col min="5889" max="5889" width="3.28515625" style="68" customWidth="1"/>
    <col min="5890" max="5890" width="7.5703125" style="68" customWidth="1"/>
    <col min="5891" max="5891" width="6.7109375" style="68" customWidth="1"/>
    <col min="5892" max="5892" width="19.85546875" style="68" customWidth="1"/>
    <col min="5893" max="5895" width="9.42578125" style="68" customWidth="1"/>
    <col min="5896" max="5896" width="10.28515625" style="68" customWidth="1"/>
    <col min="5897" max="5897" width="11.140625" style="68" customWidth="1"/>
    <col min="5898" max="5898" width="1.85546875" style="68" customWidth="1"/>
    <col min="5899" max="6144" width="9" style="68"/>
    <col min="6145" max="6145" width="3.28515625" style="68" customWidth="1"/>
    <col min="6146" max="6146" width="7.5703125" style="68" customWidth="1"/>
    <col min="6147" max="6147" width="6.7109375" style="68" customWidth="1"/>
    <col min="6148" max="6148" width="19.85546875" style="68" customWidth="1"/>
    <col min="6149" max="6151" width="9.42578125" style="68" customWidth="1"/>
    <col min="6152" max="6152" width="10.28515625" style="68" customWidth="1"/>
    <col min="6153" max="6153" width="11.140625" style="68" customWidth="1"/>
    <col min="6154" max="6154" width="1.85546875" style="68" customWidth="1"/>
    <col min="6155" max="6400" width="9" style="68"/>
    <col min="6401" max="6401" width="3.28515625" style="68" customWidth="1"/>
    <col min="6402" max="6402" width="7.5703125" style="68" customWidth="1"/>
    <col min="6403" max="6403" width="6.7109375" style="68" customWidth="1"/>
    <col min="6404" max="6404" width="19.85546875" style="68" customWidth="1"/>
    <col min="6405" max="6407" width="9.42578125" style="68" customWidth="1"/>
    <col min="6408" max="6408" width="10.28515625" style="68" customWidth="1"/>
    <col min="6409" max="6409" width="11.140625" style="68" customWidth="1"/>
    <col min="6410" max="6410" width="1.85546875" style="68" customWidth="1"/>
    <col min="6411" max="6656" width="9" style="68"/>
    <col min="6657" max="6657" width="3.28515625" style="68" customWidth="1"/>
    <col min="6658" max="6658" width="7.5703125" style="68" customWidth="1"/>
    <col min="6659" max="6659" width="6.7109375" style="68" customWidth="1"/>
    <col min="6660" max="6660" width="19.85546875" style="68" customWidth="1"/>
    <col min="6661" max="6663" width="9.42578125" style="68" customWidth="1"/>
    <col min="6664" max="6664" width="10.28515625" style="68" customWidth="1"/>
    <col min="6665" max="6665" width="11.140625" style="68" customWidth="1"/>
    <col min="6666" max="6666" width="1.85546875" style="68" customWidth="1"/>
    <col min="6667" max="6912" width="9" style="68"/>
    <col min="6913" max="6913" width="3.28515625" style="68" customWidth="1"/>
    <col min="6914" max="6914" width="7.5703125" style="68" customWidth="1"/>
    <col min="6915" max="6915" width="6.7109375" style="68" customWidth="1"/>
    <col min="6916" max="6916" width="19.85546875" style="68" customWidth="1"/>
    <col min="6917" max="6919" width="9.42578125" style="68" customWidth="1"/>
    <col min="6920" max="6920" width="10.28515625" style="68" customWidth="1"/>
    <col min="6921" max="6921" width="11.140625" style="68" customWidth="1"/>
    <col min="6922" max="6922" width="1.85546875" style="68" customWidth="1"/>
    <col min="6923" max="7168" width="9" style="68"/>
    <col min="7169" max="7169" width="3.28515625" style="68" customWidth="1"/>
    <col min="7170" max="7170" width="7.5703125" style="68" customWidth="1"/>
    <col min="7171" max="7171" width="6.7109375" style="68" customWidth="1"/>
    <col min="7172" max="7172" width="19.85546875" style="68" customWidth="1"/>
    <col min="7173" max="7175" width="9.42578125" style="68" customWidth="1"/>
    <col min="7176" max="7176" width="10.28515625" style="68" customWidth="1"/>
    <col min="7177" max="7177" width="11.140625" style="68" customWidth="1"/>
    <col min="7178" max="7178" width="1.85546875" style="68" customWidth="1"/>
    <col min="7179" max="7424" width="9" style="68"/>
    <col min="7425" max="7425" width="3.28515625" style="68" customWidth="1"/>
    <col min="7426" max="7426" width="7.5703125" style="68" customWidth="1"/>
    <col min="7427" max="7427" width="6.7109375" style="68" customWidth="1"/>
    <col min="7428" max="7428" width="19.85546875" style="68" customWidth="1"/>
    <col min="7429" max="7431" width="9.42578125" style="68" customWidth="1"/>
    <col min="7432" max="7432" width="10.28515625" style="68" customWidth="1"/>
    <col min="7433" max="7433" width="11.140625" style="68" customWidth="1"/>
    <col min="7434" max="7434" width="1.85546875" style="68" customWidth="1"/>
    <col min="7435" max="7680" width="9" style="68"/>
    <col min="7681" max="7681" width="3.28515625" style="68" customWidth="1"/>
    <col min="7682" max="7682" width="7.5703125" style="68" customWidth="1"/>
    <col min="7683" max="7683" width="6.7109375" style="68" customWidth="1"/>
    <col min="7684" max="7684" width="19.85546875" style="68" customWidth="1"/>
    <col min="7685" max="7687" width="9.42578125" style="68" customWidth="1"/>
    <col min="7688" max="7688" width="10.28515625" style="68" customWidth="1"/>
    <col min="7689" max="7689" width="11.140625" style="68" customWidth="1"/>
    <col min="7690" max="7690" width="1.85546875" style="68" customWidth="1"/>
    <col min="7691" max="7936" width="9" style="68"/>
    <col min="7937" max="7937" width="3.28515625" style="68" customWidth="1"/>
    <col min="7938" max="7938" width="7.5703125" style="68" customWidth="1"/>
    <col min="7939" max="7939" width="6.7109375" style="68" customWidth="1"/>
    <col min="7940" max="7940" width="19.85546875" style="68" customWidth="1"/>
    <col min="7941" max="7943" width="9.42578125" style="68" customWidth="1"/>
    <col min="7944" max="7944" width="10.28515625" style="68" customWidth="1"/>
    <col min="7945" max="7945" width="11.140625" style="68" customWidth="1"/>
    <col min="7946" max="7946" width="1.85546875" style="68" customWidth="1"/>
    <col min="7947" max="8192" width="9" style="68"/>
    <col min="8193" max="8193" width="3.28515625" style="68" customWidth="1"/>
    <col min="8194" max="8194" width="7.5703125" style="68" customWidth="1"/>
    <col min="8195" max="8195" width="6.7109375" style="68" customWidth="1"/>
    <col min="8196" max="8196" width="19.85546875" style="68" customWidth="1"/>
    <col min="8197" max="8199" width="9.42578125" style="68" customWidth="1"/>
    <col min="8200" max="8200" width="10.28515625" style="68" customWidth="1"/>
    <col min="8201" max="8201" width="11.140625" style="68" customWidth="1"/>
    <col min="8202" max="8202" width="1.85546875" style="68" customWidth="1"/>
    <col min="8203" max="8448" width="9" style="68"/>
    <col min="8449" max="8449" width="3.28515625" style="68" customWidth="1"/>
    <col min="8450" max="8450" width="7.5703125" style="68" customWidth="1"/>
    <col min="8451" max="8451" width="6.7109375" style="68" customWidth="1"/>
    <col min="8452" max="8452" width="19.85546875" style="68" customWidth="1"/>
    <col min="8453" max="8455" width="9.42578125" style="68" customWidth="1"/>
    <col min="8456" max="8456" width="10.28515625" style="68" customWidth="1"/>
    <col min="8457" max="8457" width="11.140625" style="68" customWidth="1"/>
    <col min="8458" max="8458" width="1.85546875" style="68" customWidth="1"/>
    <col min="8459" max="8704" width="9" style="68"/>
    <col min="8705" max="8705" width="3.28515625" style="68" customWidth="1"/>
    <col min="8706" max="8706" width="7.5703125" style="68" customWidth="1"/>
    <col min="8707" max="8707" width="6.7109375" style="68" customWidth="1"/>
    <col min="8708" max="8708" width="19.85546875" style="68" customWidth="1"/>
    <col min="8709" max="8711" width="9.42578125" style="68" customWidth="1"/>
    <col min="8712" max="8712" width="10.28515625" style="68" customWidth="1"/>
    <col min="8713" max="8713" width="11.140625" style="68" customWidth="1"/>
    <col min="8714" max="8714" width="1.85546875" style="68" customWidth="1"/>
    <col min="8715" max="8960" width="9" style="68"/>
    <col min="8961" max="8961" width="3.28515625" style="68" customWidth="1"/>
    <col min="8962" max="8962" width="7.5703125" style="68" customWidth="1"/>
    <col min="8963" max="8963" width="6.7109375" style="68" customWidth="1"/>
    <col min="8964" max="8964" width="19.85546875" style="68" customWidth="1"/>
    <col min="8965" max="8967" width="9.42578125" style="68" customWidth="1"/>
    <col min="8968" max="8968" width="10.28515625" style="68" customWidth="1"/>
    <col min="8969" max="8969" width="11.140625" style="68" customWidth="1"/>
    <col min="8970" max="8970" width="1.85546875" style="68" customWidth="1"/>
    <col min="8971" max="9216" width="9" style="68"/>
    <col min="9217" max="9217" width="3.28515625" style="68" customWidth="1"/>
    <col min="9218" max="9218" width="7.5703125" style="68" customWidth="1"/>
    <col min="9219" max="9219" width="6.7109375" style="68" customWidth="1"/>
    <col min="9220" max="9220" width="19.85546875" style="68" customWidth="1"/>
    <col min="9221" max="9223" width="9.42578125" style="68" customWidth="1"/>
    <col min="9224" max="9224" width="10.28515625" style="68" customWidth="1"/>
    <col min="9225" max="9225" width="11.140625" style="68" customWidth="1"/>
    <col min="9226" max="9226" width="1.85546875" style="68" customWidth="1"/>
    <col min="9227" max="9472" width="9" style="68"/>
    <col min="9473" max="9473" width="3.28515625" style="68" customWidth="1"/>
    <col min="9474" max="9474" width="7.5703125" style="68" customWidth="1"/>
    <col min="9475" max="9475" width="6.7109375" style="68" customWidth="1"/>
    <col min="9476" max="9476" width="19.85546875" style="68" customWidth="1"/>
    <col min="9477" max="9479" width="9.42578125" style="68" customWidth="1"/>
    <col min="9480" max="9480" width="10.28515625" style="68" customWidth="1"/>
    <col min="9481" max="9481" width="11.140625" style="68" customWidth="1"/>
    <col min="9482" max="9482" width="1.85546875" style="68" customWidth="1"/>
    <col min="9483" max="9728" width="9" style="68"/>
    <col min="9729" max="9729" width="3.28515625" style="68" customWidth="1"/>
    <col min="9730" max="9730" width="7.5703125" style="68" customWidth="1"/>
    <col min="9731" max="9731" width="6.7109375" style="68" customWidth="1"/>
    <col min="9732" max="9732" width="19.85546875" style="68" customWidth="1"/>
    <col min="9733" max="9735" width="9.42578125" style="68" customWidth="1"/>
    <col min="9736" max="9736" width="10.28515625" style="68" customWidth="1"/>
    <col min="9737" max="9737" width="11.140625" style="68" customWidth="1"/>
    <col min="9738" max="9738" width="1.85546875" style="68" customWidth="1"/>
    <col min="9739" max="9984" width="9" style="68"/>
    <col min="9985" max="9985" width="3.28515625" style="68" customWidth="1"/>
    <col min="9986" max="9986" width="7.5703125" style="68" customWidth="1"/>
    <col min="9987" max="9987" width="6.7109375" style="68" customWidth="1"/>
    <col min="9988" max="9988" width="19.85546875" style="68" customWidth="1"/>
    <col min="9989" max="9991" width="9.42578125" style="68" customWidth="1"/>
    <col min="9992" max="9992" width="10.28515625" style="68" customWidth="1"/>
    <col min="9993" max="9993" width="11.140625" style="68" customWidth="1"/>
    <col min="9994" max="9994" width="1.85546875" style="68" customWidth="1"/>
    <col min="9995" max="10240" width="9" style="68"/>
    <col min="10241" max="10241" width="3.28515625" style="68" customWidth="1"/>
    <col min="10242" max="10242" width="7.5703125" style="68" customWidth="1"/>
    <col min="10243" max="10243" width="6.7109375" style="68" customWidth="1"/>
    <col min="10244" max="10244" width="19.85546875" style="68" customWidth="1"/>
    <col min="10245" max="10247" width="9.42578125" style="68" customWidth="1"/>
    <col min="10248" max="10248" width="10.28515625" style="68" customWidth="1"/>
    <col min="10249" max="10249" width="11.140625" style="68" customWidth="1"/>
    <col min="10250" max="10250" width="1.85546875" style="68" customWidth="1"/>
    <col min="10251" max="10496" width="9" style="68"/>
    <col min="10497" max="10497" width="3.28515625" style="68" customWidth="1"/>
    <col min="10498" max="10498" width="7.5703125" style="68" customWidth="1"/>
    <col min="10499" max="10499" width="6.7109375" style="68" customWidth="1"/>
    <col min="10500" max="10500" width="19.85546875" style="68" customWidth="1"/>
    <col min="10501" max="10503" width="9.42578125" style="68" customWidth="1"/>
    <col min="10504" max="10504" width="10.28515625" style="68" customWidth="1"/>
    <col min="10505" max="10505" width="11.140625" style="68" customWidth="1"/>
    <col min="10506" max="10506" width="1.85546875" style="68" customWidth="1"/>
    <col min="10507" max="10752" width="9" style="68"/>
    <col min="10753" max="10753" width="3.28515625" style="68" customWidth="1"/>
    <col min="10754" max="10754" width="7.5703125" style="68" customWidth="1"/>
    <col min="10755" max="10755" width="6.7109375" style="68" customWidth="1"/>
    <col min="10756" max="10756" width="19.85546875" style="68" customWidth="1"/>
    <col min="10757" max="10759" width="9.42578125" style="68" customWidth="1"/>
    <col min="10760" max="10760" width="10.28515625" style="68" customWidth="1"/>
    <col min="10761" max="10761" width="11.140625" style="68" customWidth="1"/>
    <col min="10762" max="10762" width="1.85546875" style="68" customWidth="1"/>
    <col min="10763" max="11008" width="9" style="68"/>
    <col min="11009" max="11009" width="3.28515625" style="68" customWidth="1"/>
    <col min="11010" max="11010" width="7.5703125" style="68" customWidth="1"/>
    <col min="11011" max="11011" width="6.7109375" style="68" customWidth="1"/>
    <col min="11012" max="11012" width="19.85546875" style="68" customWidth="1"/>
    <col min="11013" max="11015" width="9.42578125" style="68" customWidth="1"/>
    <col min="11016" max="11016" width="10.28515625" style="68" customWidth="1"/>
    <col min="11017" max="11017" width="11.140625" style="68" customWidth="1"/>
    <col min="11018" max="11018" width="1.85546875" style="68" customWidth="1"/>
    <col min="11019" max="11264" width="9" style="68"/>
    <col min="11265" max="11265" width="3.28515625" style="68" customWidth="1"/>
    <col min="11266" max="11266" width="7.5703125" style="68" customWidth="1"/>
    <col min="11267" max="11267" width="6.7109375" style="68" customWidth="1"/>
    <col min="11268" max="11268" width="19.85546875" style="68" customWidth="1"/>
    <col min="11269" max="11271" width="9.42578125" style="68" customWidth="1"/>
    <col min="11272" max="11272" width="10.28515625" style="68" customWidth="1"/>
    <col min="11273" max="11273" width="11.140625" style="68" customWidth="1"/>
    <col min="11274" max="11274" width="1.85546875" style="68" customWidth="1"/>
    <col min="11275" max="11520" width="9" style="68"/>
    <col min="11521" max="11521" width="3.28515625" style="68" customWidth="1"/>
    <col min="11522" max="11522" width="7.5703125" style="68" customWidth="1"/>
    <col min="11523" max="11523" width="6.7109375" style="68" customWidth="1"/>
    <col min="11524" max="11524" width="19.85546875" style="68" customWidth="1"/>
    <col min="11525" max="11527" width="9.42578125" style="68" customWidth="1"/>
    <col min="11528" max="11528" width="10.28515625" style="68" customWidth="1"/>
    <col min="11529" max="11529" width="11.140625" style="68" customWidth="1"/>
    <col min="11530" max="11530" width="1.85546875" style="68" customWidth="1"/>
    <col min="11531" max="11776" width="9" style="68"/>
    <col min="11777" max="11777" width="3.28515625" style="68" customWidth="1"/>
    <col min="11778" max="11778" width="7.5703125" style="68" customWidth="1"/>
    <col min="11779" max="11779" width="6.7109375" style="68" customWidth="1"/>
    <col min="11780" max="11780" width="19.85546875" style="68" customWidth="1"/>
    <col min="11781" max="11783" width="9.42578125" style="68" customWidth="1"/>
    <col min="11784" max="11784" width="10.28515625" style="68" customWidth="1"/>
    <col min="11785" max="11785" width="11.140625" style="68" customWidth="1"/>
    <col min="11786" max="11786" width="1.85546875" style="68" customWidth="1"/>
    <col min="11787" max="12032" width="9" style="68"/>
    <col min="12033" max="12033" width="3.28515625" style="68" customWidth="1"/>
    <col min="12034" max="12034" width="7.5703125" style="68" customWidth="1"/>
    <col min="12035" max="12035" width="6.7109375" style="68" customWidth="1"/>
    <col min="12036" max="12036" width="19.85546875" style="68" customWidth="1"/>
    <col min="12037" max="12039" width="9.42578125" style="68" customWidth="1"/>
    <col min="12040" max="12040" width="10.28515625" style="68" customWidth="1"/>
    <col min="12041" max="12041" width="11.140625" style="68" customWidth="1"/>
    <col min="12042" max="12042" width="1.85546875" style="68" customWidth="1"/>
    <col min="12043" max="12288" width="9" style="68"/>
    <col min="12289" max="12289" width="3.28515625" style="68" customWidth="1"/>
    <col min="12290" max="12290" width="7.5703125" style="68" customWidth="1"/>
    <col min="12291" max="12291" width="6.7109375" style="68" customWidth="1"/>
    <col min="12292" max="12292" width="19.85546875" style="68" customWidth="1"/>
    <col min="12293" max="12295" width="9.42578125" style="68" customWidth="1"/>
    <col min="12296" max="12296" width="10.28515625" style="68" customWidth="1"/>
    <col min="12297" max="12297" width="11.140625" style="68" customWidth="1"/>
    <col min="12298" max="12298" width="1.85546875" style="68" customWidth="1"/>
    <col min="12299" max="12544" width="9" style="68"/>
    <col min="12545" max="12545" width="3.28515625" style="68" customWidth="1"/>
    <col min="12546" max="12546" width="7.5703125" style="68" customWidth="1"/>
    <col min="12547" max="12547" width="6.7109375" style="68" customWidth="1"/>
    <col min="12548" max="12548" width="19.85546875" style="68" customWidth="1"/>
    <col min="12549" max="12551" width="9.42578125" style="68" customWidth="1"/>
    <col min="12552" max="12552" width="10.28515625" style="68" customWidth="1"/>
    <col min="12553" max="12553" width="11.140625" style="68" customWidth="1"/>
    <col min="12554" max="12554" width="1.85546875" style="68" customWidth="1"/>
    <col min="12555" max="12800" width="9" style="68"/>
    <col min="12801" max="12801" width="3.28515625" style="68" customWidth="1"/>
    <col min="12802" max="12802" width="7.5703125" style="68" customWidth="1"/>
    <col min="12803" max="12803" width="6.7109375" style="68" customWidth="1"/>
    <col min="12804" max="12804" width="19.85546875" style="68" customWidth="1"/>
    <col min="12805" max="12807" width="9.42578125" style="68" customWidth="1"/>
    <col min="12808" max="12808" width="10.28515625" style="68" customWidth="1"/>
    <col min="12809" max="12809" width="11.140625" style="68" customWidth="1"/>
    <col min="12810" max="12810" width="1.85546875" style="68" customWidth="1"/>
    <col min="12811" max="13056" width="9" style="68"/>
    <col min="13057" max="13057" width="3.28515625" style="68" customWidth="1"/>
    <col min="13058" max="13058" width="7.5703125" style="68" customWidth="1"/>
    <col min="13059" max="13059" width="6.7109375" style="68" customWidth="1"/>
    <col min="13060" max="13060" width="19.85546875" style="68" customWidth="1"/>
    <col min="13061" max="13063" width="9.42578125" style="68" customWidth="1"/>
    <col min="13064" max="13064" width="10.28515625" style="68" customWidth="1"/>
    <col min="13065" max="13065" width="11.140625" style="68" customWidth="1"/>
    <col min="13066" max="13066" width="1.85546875" style="68" customWidth="1"/>
    <col min="13067" max="13312" width="9" style="68"/>
    <col min="13313" max="13313" width="3.28515625" style="68" customWidth="1"/>
    <col min="13314" max="13314" width="7.5703125" style="68" customWidth="1"/>
    <col min="13315" max="13315" width="6.7109375" style="68" customWidth="1"/>
    <col min="13316" max="13316" width="19.85546875" style="68" customWidth="1"/>
    <col min="13317" max="13319" width="9.42578125" style="68" customWidth="1"/>
    <col min="13320" max="13320" width="10.28515625" style="68" customWidth="1"/>
    <col min="13321" max="13321" width="11.140625" style="68" customWidth="1"/>
    <col min="13322" max="13322" width="1.85546875" style="68" customWidth="1"/>
    <col min="13323" max="13568" width="9" style="68"/>
    <col min="13569" max="13569" width="3.28515625" style="68" customWidth="1"/>
    <col min="13570" max="13570" width="7.5703125" style="68" customWidth="1"/>
    <col min="13571" max="13571" width="6.7109375" style="68" customWidth="1"/>
    <col min="13572" max="13572" width="19.85546875" style="68" customWidth="1"/>
    <col min="13573" max="13575" width="9.42578125" style="68" customWidth="1"/>
    <col min="13576" max="13576" width="10.28515625" style="68" customWidth="1"/>
    <col min="13577" max="13577" width="11.140625" style="68" customWidth="1"/>
    <col min="13578" max="13578" width="1.85546875" style="68" customWidth="1"/>
    <col min="13579" max="13824" width="9" style="68"/>
    <col min="13825" max="13825" width="3.28515625" style="68" customWidth="1"/>
    <col min="13826" max="13826" width="7.5703125" style="68" customWidth="1"/>
    <col min="13827" max="13827" width="6.7109375" style="68" customWidth="1"/>
    <col min="13828" max="13828" width="19.85546875" style="68" customWidth="1"/>
    <col min="13829" max="13831" width="9.42578125" style="68" customWidth="1"/>
    <col min="13832" max="13832" width="10.28515625" style="68" customWidth="1"/>
    <col min="13833" max="13833" width="11.140625" style="68" customWidth="1"/>
    <col min="13834" max="13834" width="1.85546875" style="68" customWidth="1"/>
    <col min="13835" max="14080" width="9" style="68"/>
    <col min="14081" max="14081" width="3.28515625" style="68" customWidth="1"/>
    <col min="14082" max="14082" width="7.5703125" style="68" customWidth="1"/>
    <col min="14083" max="14083" width="6.7109375" style="68" customWidth="1"/>
    <col min="14084" max="14084" width="19.85546875" style="68" customWidth="1"/>
    <col min="14085" max="14087" width="9.42578125" style="68" customWidth="1"/>
    <col min="14088" max="14088" width="10.28515625" style="68" customWidth="1"/>
    <col min="14089" max="14089" width="11.140625" style="68" customWidth="1"/>
    <col min="14090" max="14090" width="1.85546875" style="68" customWidth="1"/>
    <col min="14091" max="14336" width="9" style="68"/>
    <col min="14337" max="14337" width="3.28515625" style="68" customWidth="1"/>
    <col min="14338" max="14338" width="7.5703125" style="68" customWidth="1"/>
    <col min="14339" max="14339" width="6.7109375" style="68" customWidth="1"/>
    <col min="14340" max="14340" width="19.85546875" style="68" customWidth="1"/>
    <col min="14341" max="14343" width="9.42578125" style="68" customWidth="1"/>
    <col min="14344" max="14344" width="10.28515625" style="68" customWidth="1"/>
    <col min="14345" max="14345" width="11.140625" style="68" customWidth="1"/>
    <col min="14346" max="14346" width="1.85546875" style="68" customWidth="1"/>
    <col min="14347" max="14592" width="9" style="68"/>
    <col min="14593" max="14593" width="3.28515625" style="68" customWidth="1"/>
    <col min="14594" max="14594" width="7.5703125" style="68" customWidth="1"/>
    <col min="14595" max="14595" width="6.7109375" style="68" customWidth="1"/>
    <col min="14596" max="14596" width="19.85546875" style="68" customWidth="1"/>
    <col min="14597" max="14599" width="9.42578125" style="68" customWidth="1"/>
    <col min="14600" max="14600" width="10.28515625" style="68" customWidth="1"/>
    <col min="14601" max="14601" width="11.140625" style="68" customWidth="1"/>
    <col min="14602" max="14602" width="1.85546875" style="68" customWidth="1"/>
    <col min="14603" max="14848" width="9" style="68"/>
    <col min="14849" max="14849" width="3.28515625" style="68" customWidth="1"/>
    <col min="14850" max="14850" width="7.5703125" style="68" customWidth="1"/>
    <col min="14851" max="14851" width="6.7109375" style="68" customWidth="1"/>
    <col min="14852" max="14852" width="19.85546875" style="68" customWidth="1"/>
    <col min="14853" max="14855" width="9.42578125" style="68" customWidth="1"/>
    <col min="14856" max="14856" width="10.28515625" style="68" customWidth="1"/>
    <col min="14857" max="14857" width="11.140625" style="68" customWidth="1"/>
    <col min="14858" max="14858" width="1.85546875" style="68" customWidth="1"/>
    <col min="14859" max="15104" width="9" style="68"/>
    <col min="15105" max="15105" width="3.28515625" style="68" customWidth="1"/>
    <col min="15106" max="15106" width="7.5703125" style="68" customWidth="1"/>
    <col min="15107" max="15107" width="6.7109375" style="68" customWidth="1"/>
    <col min="15108" max="15108" width="19.85546875" style="68" customWidth="1"/>
    <col min="15109" max="15111" width="9.42578125" style="68" customWidth="1"/>
    <col min="15112" max="15112" width="10.28515625" style="68" customWidth="1"/>
    <col min="15113" max="15113" width="11.140625" style="68" customWidth="1"/>
    <col min="15114" max="15114" width="1.85546875" style="68" customWidth="1"/>
    <col min="15115" max="15360" width="9" style="68"/>
    <col min="15361" max="15361" width="3.28515625" style="68" customWidth="1"/>
    <col min="15362" max="15362" width="7.5703125" style="68" customWidth="1"/>
    <col min="15363" max="15363" width="6.7109375" style="68" customWidth="1"/>
    <col min="15364" max="15364" width="19.85546875" style="68" customWidth="1"/>
    <col min="15365" max="15367" width="9.42578125" style="68" customWidth="1"/>
    <col min="15368" max="15368" width="10.28515625" style="68" customWidth="1"/>
    <col min="15369" max="15369" width="11.140625" style="68" customWidth="1"/>
    <col min="15370" max="15370" width="1.85546875" style="68" customWidth="1"/>
    <col min="15371" max="15616" width="9" style="68"/>
    <col min="15617" max="15617" width="3.28515625" style="68" customWidth="1"/>
    <col min="15618" max="15618" width="7.5703125" style="68" customWidth="1"/>
    <col min="15619" max="15619" width="6.7109375" style="68" customWidth="1"/>
    <col min="15620" max="15620" width="19.85546875" style="68" customWidth="1"/>
    <col min="15621" max="15623" width="9.42578125" style="68" customWidth="1"/>
    <col min="15624" max="15624" width="10.28515625" style="68" customWidth="1"/>
    <col min="15625" max="15625" width="11.140625" style="68" customWidth="1"/>
    <col min="15626" max="15626" width="1.85546875" style="68" customWidth="1"/>
    <col min="15627" max="15872" width="9" style="68"/>
    <col min="15873" max="15873" width="3.28515625" style="68" customWidth="1"/>
    <col min="15874" max="15874" width="7.5703125" style="68" customWidth="1"/>
    <col min="15875" max="15875" width="6.7109375" style="68" customWidth="1"/>
    <col min="15876" max="15876" width="19.85546875" style="68" customWidth="1"/>
    <col min="15877" max="15879" width="9.42578125" style="68" customWidth="1"/>
    <col min="15880" max="15880" width="10.28515625" style="68" customWidth="1"/>
    <col min="15881" max="15881" width="11.140625" style="68" customWidth="1"/>
    <col min="15882" max="15882" width="1.85546875" style="68" customWidth="1"/>
    <col min="15883" max="16128" width="9" style="68"/>
    <col min="16129" max="16129" width="3.28515625" style="68" customWidth="1"/>
    <col min="16130" max="16130" width="7.5703125" style="68" customWidth="1"/>
    <col min="16131" max="16131" width="6.7109375" style="68" customWidth="1"/>
    <col min="16132" max="16132" width="19.85546875" style="68" customWidth="1"/>
    <col min="16133" max="16135" width="9.42578125" style="68" customWidth="1"/>
    <col min="16136" max="16136" width="10.28515625" style="68" customWidth="1"/>
    <col min="16137" max="16137" width="11.140625" style="68" customWidth="1"/>
    <col min="16138" max="16138" width="1.85546875" style="68" customWidth="1"/>
    <col min="16139" max="16384" width="9" style="68"/>
  </cols>
  <sheetData>
    <row r="1" spans="1:9" ht="23.25" customHeight="1" x14ac:dyDescent="0.2">
      <c r="A1" s="517"/>
      <c r="I1" s="70" t="s">
        <v>182</v>
      </c>
    </row>
    <row r="2" spans="1:9" s="73" customFormat="1" ht="12.95" customHeight="1" x14ac:dyDescent="0.2">
      <c r="A2" s="517"/>
      <c r="B2" s="71" t="s">
        <v>167</v>
      </c>
      <c r="C2" s="71"/>
      <c r="D2" s="72"/>
      <c r="E2" s="71"/>
      <c r="F2" s="71"/>
      <c r="G2" s="71"/>
      <c r="H2" s="71"/>
      <c r="I2" s="71"/>
    </row>
    <row r="3" spans="1:9" s="73" customFormat="1" ht="12.95" customHeight="1" x14ac:dyDescent="0.2">
      <c r="A3" s="517"/>
      <c r="B3" s="71" t="s">
        <v>163</v>
      </c>
      <c r="C3" s="71"/>
      <c r="D3" s="72"/>
      <c r="E3" s="71"/>
      <c r="F3" s="71"/>
      <c r="G3" s="71"/>
      <c r="H3" s="71"/>
      <c r="I3" s="71"/>
    </row>
    <row r="4" spans="1:9" s="73" customFormat="1" ht="12.95" customHeight="1" x14ac:dyDescent="0.2">
      <c r="A4" s="517"/>
      <c r="B4" s="71" t="str">
        <f>"Premi lordi contabilizzati "&amp;IF([2]datitrim!J1=0,"nell'anno ","a tutto il "&amp;TRIM([2]datitrim!J1)&amp;" trimestre ")&amp;[2]datitrim!I1</f>
        <v>Premi lordi contabilizzati nell'anno 2015</v>
      </c>
      <c r="C4" s="71"/>
      <c r="D4" s="72"/>
      <c r="E4" s="71"/>
      <c r="F4" s="71"/>
      <c r="G4" s="71"/>
      <c r="H4" s="71"/>
      <c r="I4" s="71"/>
    </row>
    <row r="5" spans="1:9" s="73" customFormat="1" ht="12.95" customHeight="1" x14ac:dyDescent="0.2">
      <c r="A5" s="517"/>
      <c r="B5" s="68"/>
      <c r="H5" s="212"/>
      <c r="I5" s="74" t="s">
        <v>5</v>
      </c>
    </row>
    <row r="6" spans="1:9" ht="12.95" customHeight="1" x14ac:dyDescent="0.2">
      <c r="A6" s="517"/>
      <c r="B6" s="518" t="s">
        <v>46</v>
      </c>
      <c r="C6" s="519"/>
      <c r="D6" s="520"/>
      <c r="E6" s="76" t="s">
        <v>129</v>
      </c>
      <c r="F6" s="79"/>
      <c r="G6" s="79"/>
      <c r="H6" s="213"/>
      <c r="I6" s="119"/>
    </row>
    <row r="7" spans="1:9" ht="12.95" customHeight="1" x14ac:dyDescent="0.2">
      <c r="A7" s="517"/>
      <c r="B7" s="521"/>
      <c r="C7" s="522"/>
      <c r="D7" s="523"/>
      <c r="E7" s="511" t="s">
        <v>130</v>
      </c>
      <c r="F7" s="511" t="s">
        <v>53</v>
      </c>
      <c r="G7" s="511" t="s">
        <v>54</v>
      </c>
      <c r="H7" s="513" t="s">
        <v>55</v>
      </c>
      <c r="I7" s="81" t="s">
        <v>131</v>
      </c>
    </row>
    <row r="8" spans="1:9" ht="12.95" customHeight="1" x14ac:dyDescent="0.2">
      <c r="A8" s="517"/>
      <c r="B8" s="524"/>
      <c r="C8" s="525"/>
      <c r="D8" s="526"/>
      <c r="E8" s="512"/>
      <c r="F8" s="512"/>
      <c r="G8" s="512"/>
      <c r="H8" s="514"/>
      <c r="I8" s="214" t="s">
        <v>132</v>
      </c>
    </row>
    <row r="9" spans="1:9" ht="12.95" customHeight="1" x14ac:dyDescent="0.2">
      <c r="A9" s="517"/>
      <c r="B9" s="122" t="s">
        <v>59</v>
      </c>
      <c r="C9" s="123" t="s">
        <v>60</v>
      </c>
      <c r="D9" s="124"/>
      <c r="E9" s="87"/>
      <c r="F9" s="87"/>
      <c r="G9" s="87"/>
      <c r="H9" s="88"/>
      <c r="I9" s="87"/>
    </row>
    <row r="10" spans="1:9" ht="12" customHeight="1" x14ac:dyDescent="0.2">
      <c r="A10" s="517"/>
      <c r="B10" s="89"/>
      <c r="C10" s="86" t="s">
        <v>133</v>
      </c>
      <c r="D10" s="127"/>
      <c r="E10" s="90">
        <f>[2]datitrim!C67</f>
        <v>0</v>
      </c>
      <c r="F10" s="90">
        <f>[2]datitrim!D67</f>
        <v>0</v>
      </c>
      <c r="G10" s="90">
        <f>[2]datitrim!E67</f>
        <v>0</v>
      </c>
      <c r="H10" s="91">
        <f>[2]datitrim!F67</f>
        <v>0</v>
      </c>
      <c r="I10" s="90">
        <f>[2]datitrim!G67</f>
        <v>0</v>
      </c>
    </row>
    <row r="11" spans="1:9" ht="12" customHeight="1" x14ac:dyDescent="0.2">
      <c r="A11" s="517"/>
      <c r="B11" s="89"/>
      <c r="C11" s="69" t="s">
        <v>61</v>
      </c>
      <c r="D11" s="130"/>
      <c r="E11" s="90">
        <f>[2]datitrim!C68</f>
        <v>78203</v>
      </c>
      <c r="F11" s="90">
        <f>[2]datitrim!D68</f>
        <v>519047</v>
      </c>
      <c r="G11" s="90">
        <f>[2]datitrim!E68</f>
        <v>4378</v>
      </c>
      <c r="H11" s="91">
        <f>[2]datitrim!F68</f>
        <v>601628</v>
      </c>
      <c r="I11" s="90">
        <f>[2]datitrim!G68</f>
        <v>18807</v>
      </c>
    </row>
    <row r="12" spans="1:9" ht="12" customHeight="1" x14ac:dyDescent="0.2">
      <c r="A12" s="517"/>
      <c r="B12" s="89"/>
      <c r="C12" s="92" t="s">
        <v>62</v>
      </c>
      <c r="D12" s="130"/>
      <c r="E12" s="90">
        <f>[2]datitrim!C69</f>
        <v>0</v>
      </c>
      <c r="F12" s="90">
        <f>[2]datitrim!D69</f>
        <v>0</v>
      </c>
      <c r="G12" s="90">
        <f>[2]datitrim!E69</f>
        <v>0</v>
      </c>
      <c r="H12" s="91">
        <f>[2]datitrim!F69</f>
        <v>0</v>
      </c>
      <c r="I12" s="90">
        <f>[2]datitrim!G69</f>
        <v>0</v>
      </c>
    </row>
    <row r="13" spans="1:9" ht="12" customHeight="1" x14ac:dyDescent="0.2">
      <c r="A13" s="517"/>
      <c r="B13" s="89"/>
      <c r="C13" s="92" t="s">
        <v>134</v>
      </c>
      <c r="D13" s="130"/>
      <c r="E13" s="90">
        <f>[2]datitrim!C98</f>
        <v>0</v>
      </c>
      <c r="F13" s="90">
        <f>[2]datitrim!D98</f>
        <v>0</v>
      </c>
      <c r="G13" s="90">
        <f>[2]datitrim!E98</f>
        <v>0</v>
      </c>
      <c r="H13" s="91">
        <f>[2]datitrim!F98</f>
        <v>0</v>
      </c>
      <c r="I13" s="90">
        <f>[2]datitrim!G98</f>
        <v>0</v>
      </c>
    </row>
    <row r="14" spans="1:9" ht="12" customHeight="1" x14ac:dyDescent="0.2">
      <c r="A14" s="517"/>
      <c r="B14" s="89"/>
      <c r="C14" s="69" t="s">
        <v>64</v>
      </c>
      <c r="D14" s="130"/>
      <c r="E14" s="90">
        <f>[2]datitrim!C70</f>
        <v>263</v>
      </c>
      <c r="F14" s="90">
        <f>[2]datitrim!D70</f>
        <v>543</v>
      </c>
      <c r="G14" s="90">
        <f>[2]datitrim!E70</f>
        <v>620</v>
      </c>
      <c r="H14" s="91">
        <f>[2]datitrim!F70</f>
        <v>1426</v>
      </c>
      <c r="I14" s="90">
        <f>[2]datitrim!G70</f>
        <v>139</v>
      </c>
    </row>
    <row r="15" spans="1:9" ht="12" customHeight="1" x14ac:dyDescent="0.2">
      <c r="A15" s="517"/>
      <c r="B15" s="89"/>
      <c r="C15" s="69" t="s">
        <v>65</v>
      </c>
      <c r="D15" s="130"/>
      <c r="E15" s="90">
        <f>[2]datitrim!C71</f>
        <v>244</v>
      </c>
      <c r="F15" s="90">
        <f>[2]datitrim!D71</f>
        <v>0</v>
      </c>
      <c r="G15" s="90">
        <f>[2]datitrim!E71</f>
        <v>0</v>
      </c>
      <c r="H15" s="91">
        <f>[2]datitrim!F71</f>
        <v>244</v>
      </c>
      <c r="I15" s="90">
        <f>[2]datitrim!G71</f>
        <v>0</v>
      </c>
    </row>
    <row r="16" spans="1:9" ht="12" customHeight="1" x14ac:dyDescent="0.2">
      <c r="A16" s="517"/>
      <c r="B16" s="89"/>
      <c r="C16" s="69" t="s">
        <v>66</v>
      </c>
      <c r="D16" s="130"/>
      <c r="E16" s="90">
        <f>E10+E11+E14+E15</f>
        <v>78710</v>
      </c>
      <c r="F16" s="90">
        <f>F10+F11+F14+F15</f>
        <v>519590</v>
      </c>
      <c r="G16" s="90">
        <f>G10+G11+G14+G15</f>
        <v>4998</v>
      </c>
      <c r="H16" s="91">
        <f>E16+F16+G16</f>
        <v>603298</v>
      </c>
      <c r="I16" s="90">
        <f>I10+I11+I14+I15</f>
        <v>18946</v>
      </c>
    </row>
    <row r="17" spans="1:9" ht="14.1" customHeight="1" x14ac:dyDescent="0.2">
      <c r="A17" s="517"/>
      <c r="B17" s="85"/>
      <c r="C17" s="86" t="s">
        <v>69</v>
      </c>
      <c r="D17" s="127"/>
      <c r="E17" s="90"/>
      <c r="F17" s="90"/>
      <c r="G17" s="94"/>
      <c r="H17" s="215"/>
      <c r="I17" s="90"/>
    </row>
    <row r="18" spans="1:9" ht="12.95" customHeight="1" x14ac:dyDescent="0.2">
      <c r="A18" s="517"/>
      <c r="B18" s="89"/>
      <c r="C18" s="69" t="s">
        <v>70</v>
      </c>
      <c r="D18" s="130"/>
      <c r="E18" s="90">
        <f>[2]datitrim!C73</f>
        <v>0</v>
      </c>
      <c r="F18" s="90">
        <f>[2]datitrim!D73</f>
        <v>0</v>
      </c>
      <c r="G18" s="94">
        <f>[2]datitrim!E73</f>
        <v>0</v>
      </c>
      <c r="H18" s="91">
        <f>[2]datitrim!F73</f>
        <v>0</v>
      </c>
      <c r="I18" s="90">
        <f>[2]datitrim!G73</f>
        <v>0</v>
      </c>
    </row>
    <row r="19" spans="1:9" ht="12.95" customHeight="1" x14ac:dyDescent="0.2">
      <c r="A19" s="517"/>
      <c r="B19" s="89"/>
      <c r="C19" s="69" t="s">
        <v>71</v>
      </c>
      <c r="D19" s="130"/>
      <c r="E19" s="90">
        <f>[2]datitrim!C74</f>
        <v>8390</v>
      </c>
      <c r="F19" s="90">
        <f>[2]datitrim!D74</f>
        <v>419910</v>
      </c>
      <c r="G19" s="94">
        <f>[2]datitrim!E74</f>
        <v>39628</v>
      </c>
      <c r="H19" s="91">
        <f>[2]datitrim!F74</f>
        <v>467928</v>
      </c>
      <c r="I19" s="90">
        <f>[2]datitrim!G74</f>
        <v>7633</v>
      </c>
    </row>
    <row r="20" spans="1:9" ht="12.95" customHeight="1" x14ac:dyDescent="0.2">
      <c r="A20" s="517"/>
      <c r="B20" s="89"/>
      <c r="C20" s="69" t="s">
        <v>72</v>
      </c>
      <c r="D20" s="130"/>
      <c r="E20" s="90">
        <f>[2]datitrim!C75</f>
        <v>0</v>
      </c>
      <c r="F20" s="90">
        <f>[2]datitrim!D75</f>
        <v>0</v>
      </c>
      <c r="G20" s="94">
        <f>[2]datitrim!E75</f>
        <v>0</v>
      </c>
      <c r="H20" s="91">
        <f>[2]datitrim!F75</f>
        <v>0</v>
      </c>
      <c r="I20" s="90">
        <f>[2]datitrim!G75</f>
        <v>0</v>
      </c>
    </row>
    <row r="21" spans="1:9" ht="12" customHeight="1" x14ac:dyDescent="0.2">
      <c r="A21" s="517"/>
      <c r="B21" s="85"/>
      <c r="C21" s="69" t="s">
        <v>73</v>
      </c>
      <c r="D21" s="130"/>
      <c r="E21" s="90">
        <f>E18+E19+E20</f>
        <v>8390</v>
      </c>
      <c r="F21" s="90">
        <f>F18+F19+F20</f>
        <v>419910</v>
      </c>
      <c r="G21" s="90">
        <f>G18+G19+G20</f>
        <v>39628</v>
      </c>
      <c r="H21" s="91">
        <f>E21+F21+G21</f>
        <v>467928</v>
      </c>
      <c r="I21" s="90">
        <f>I18+I19+I20</f>
        <v>7633</v>
      </c>
    </row>
    <row r="22" spans="1:9" s="75" customFormat="1" ht="12.95" customHeight="1" x14ac:dyDescent="0.2">
      <c r="A22" s="517"/>
      <c r="B22" s="132"/>
      <c r="C22" s="133"/>
      <c r="D22" s="134" t="s">
        <v>74</v>
      </c>
      <c r="E22" s="98">
        <f>E16+E21</f>
        <v>87100</v>
      </c>
      <c r="F22" s="98">
        <f>F16+F21</f>
        <v>939500</v>
      </c>
      <c r="G22" s="98">
        <f>G16+G21</f>
        <v>44626</v>
      </c>
      <c r="H22" s="98">
        <f>H16+H21</f>
        <v>1071226</v>
      </c>
      <c r="I22" s="98">
        <f>I16+I21</f>
        <v>26579</v>
      </c>
    </row>
    <row r="23" spans="1:9" ht="14.1" customHeight="1" x14ac:dyDescent="0.2">
      <c r="A23" s="517"/>
      <c r="B23" s="495"/>
      <c r="C23" s="100"/>
      <c r="D23" s="101" t="str">
        <f>"Variazione %   "&amp;[2]datitrim!$I$1&amp;" / "&amp;[2]datitrim!$I$1-1</f>
        <v>Variazione %   2015 / 2014</v>
      </c>
      <c r="E23" s="102">
        <f>[2]datitrim!K77</f>
        <v>26.7</v>
      </c>
      <c r="F23" s="102">
        <f>[2]datitrim!L77</f>
        <v>1.59</v>
      </c>
      <c r="G23" s="102">
        <f>[2]datitrim!M77</f>
        <v>10.64</v>
      </c>
      <c r="H23" s="103">
        <f>[2]datitrim!N77</f>
        <v>3.61</v>
      </c>
      <c r="I23" s="102">
        <f>[2]datitrim!O77</f>
        <v>55.41</v>
      </c>
    </row>
    <row r="24" spans="1:9" ht="14.1" customHeight="1" x14ac:dyDescent="0.2">
      <c r="A24" s="517"/>
      <c r="B24" s="515" t="str">
        <f>"Variazione %   "&amp;[2]datitrim!$I$1&amp;" / "&amp;[2]datitrim!$I$1-1&amp;" su basi omogenee *"</f>
        <v>Variazione %   2015 / 2014 su basi omogenee *</v>
      </c>
      <c r="C24" s="516"/>
      <c r="D24" s="516"/>
      <c r="E24" s="102">
        <f>[2]omogenei!K77</f>
        <v>26.7</v>
      </c>
      <c r="F24" s="102">
        <f>[2]omogenei!L77</f>
        <v>1.59</v>
      </c>
      <c r="G24" s="102">
        <f>[2]omogenei!M77</f>
        <v>10.64</v>
      </c>
      <c r="H24" s="103">
        <f>[2]omogenei!N77</f>
        <v>3.61</v>
      </c>
      <c r="I24" s="102">
        <f>[2]omogenei!O77</f>
        <v>55.41</v>
      </c>
    </row>
    <row r="25" spans="1:9" s="75" customFormat="1" ht="14.1" customHeight="1" x14ac:dyDescent="0.2">
      <c r="A25" s="517"/>
      <c r="B25" s="216"/>
      <c r="C25" s="116"/>
      <c r="D25" s="217" t="s">
        <v>135</v>
      </c>
      <c r="E25" s="109">
        <f>[2]datitrim!C78</f>
        <v>0</v>
      </c>
      <c r="F25" s="109">
        <f>[2]datitrim!D78</f>
        <v>0</v>
      </c>
      <c r="G25" s="117">
        <f>[2]datitrim!E78</f>
        <v>0</v>
      </c>
      <c r="H25" s="109">
        <f>[2]datitrim!F78</f>
        <v>0</v>
      </c>
      <c r="I25" s="109">
        <f>[2]datitrim!G78</f>
        <v>0</v>
      </c>
    </row>
    <row r="26" spans="1:9" ht="12.95" customHeight="1" x14ac:dyDescent="0.2">
      <c r="A26" s="517"/>
      <c r="B26" s="122" t="s">
        <v>76</v>
      </c>
      <c r="C26" s="123" t="s">
        <v>60</v>
      </c>
      <c r="D26" s="124"/>
      <c r="E26" s="112"/>
      <c r="F26" s="112"/>
      <c r="G26" s="112"/>
      <c r="H26" s="114"/>
      <c r="I26" s="112"/>
    </row>
    <row r="27" spans="1:9" ht="12" customHeight="1" x14ac:dyDescent="0.2">
      <c r="A27" s="517"/>
      <c r="B27" s="85"/>
      <c r="C27" s="69" t="s">
        <v>77</v>
      </c>
      <c r="D27" s="130"/>
      <c r="E27" s="90">
        <f>[2]datitrim!C79</f>
        <v>194</v>
      </c>
      <c r="F27" s="90">
        <f>[2]datitrim!D79</f>
        <v>3581077</v>
      </c>
      <c r="G27" s="90">
        <f>[2]datitrim!E79</f>
        <v>30221</v>
      </c>
      <c r="H27" s="91">
        <f>[2]datitrim!F79</f>
        <v>3611492</v>
      </c>
      <c r="I27" s="90">
        <f>[2]datitrim!G79</f>
        <v>102</v>
      </c>
    </row>
    <row r="28" spans="1:9" ht="12" customHeight="1" x14ac:dyDescent="0.2">
      <c r="A28" s="517"/>
      <c r="B28" s="85"/>
      <c r="C28" s="92" t="s">
        <v>134</v>
      </c>
      <c r="D28" s="130"/>
      <c r="E28" s="90">
        <f>[2]datitrim!C99</f>
        <v>0</v>
      </c>
      <c r="F28" s="90">
        <f>[2]datitrim!D99</f>
        <v>0</v>
      </c>
      <c r="G28" s="90">
        <f>[2]datitrim!E99</f>
        <v>375</v>
      </c>
      <c r="H28" s="91">
        <f>[2]datitrim!F99</f>
        <v>375</v>
      </c>
      <c r="I28" s="90">
        <f>[2]datitrim!G99</f>
        <v>13</v>
      </c>
    </row>
    <row r="29" spans="1:9" ht="12" customHeight="1" x14ac:dyDescent="0.2">
      <c r="A29" s="517"/>
      <c r="B29" s="85"/>
      <c r="C29" s="69" t="s">
        <v>79</v>
      </c>
      <c r="D29" s="130"/>
      <c r="E29" s="90">
        <f>[2]datitrim!C80</f>
        <v>18771</v>
      </c>
      <c r="F29" s="90">
        <f>[2]datitrim!D80</f>
        <v>993423</v>
      </c>
      <c r="G29" s="90">
        <f>[2]datitrim!E80</f>
        <v>19284</v>
      </c>
      <c r="H29" s="91">
        <f>[2]datitrim!F80</f>
        <v>1031478</v>
      </c>
      <c r="I29" s="90">
        <f>[2]datitrim!G80</f>
        <v>0</v>
      </c>
    </row>
    <row r="30" spans="1:9" ht="12" customHeight="1" x14ac:dyDescent="0.2">
      <c r="A30" s="517"/>
      <c r="B30" s="85"/>
      <c r="C30" s="92" t="s">
        <v>134</v>
      </c>
      <c r="D30" s="130"/>
      <c r="E30" s="90">
        <f>[2]datitrim!C100</f>
        <v>0</v>
      </c>
      <c r="F30" s="90">
        <f>[2]datitrim!D100</f>
        <v>0</v>
      </c>
      <c r="G30" s="90">
        <f>[2]datitrim!E100</f>
        <v>0</v>
      </c>
      <c r="H30" s="91">
        <f>[2]datitrim!F100</f>
        <v>0</v>
      </c>
      <c r="I30" s="90">
        <f>[2]datitrim!G100</f>
        <v>0</v>
      </c>
    </row>
    <row r="31" spans="1:9" ht="12" customHeight="1" x14ac:dyDescent="0.2">
      <c r="A31" s="517"/>
      <c r="B31" s="85"/>
      <c r="C31" s="69" t="s">
        <v>80</v>
      </c>
      <c r="D31" s="130"/>
      <c r="E31" s="90">
        <f>[2]datitrim!C81</f>
        <v>0</v>
      </c>
      <c r="F31" s="90">
        <f>[2]datitrim!D81</f>
        <v>0</v>
      </c>
      <c r="G31" s="90">
        <f>[2]datitrim!E81</f>
        <v>0</v>
      </c>
      <c r="H31" s="91">
        <f>[2]datitrim!F81</f>
        <v>0</v>
      </c>
      <c r="I31" s="90">
        <f>[2]datitrim!G81</f>
        <v>0</v>
      </c>
    </row>
    <row r="32" spans="1:9" ht="12" customHeight="1" x14ac:dyDescent="0.2">
      <c r="A32" s="517"/>
      <c r="B32" s="85"/>
      <c r="C32" s="69" t="s">
        <v>81</v>
      </c>
      <c r="D32" s="130"/>
      <c r="E32" s="90">
        <f>[2]datitrim!C82</f>
        <v>0</v>
      </c>
      <c r="F32" s="90">
        <f>[2]datitrim!D82</f>
        <v>0</v>
      </c>
      <c r="G32" s="94">
        <f>[2]datitrim!E82</f>
        <v>0</v>
      </c>
      <c r="H32" s="91">
        <f>[2]datitrim!F82</f>
        <v>0</v>
      </c>
      <c r="I32" s="90">
        <f>[2]datitrim!G82</f>
        <v>0</v>
      </c>
    </row>
    <row r="33" spans="1:9" ht="12" customHeight="1" x14ac:dyDescent="0.2">
      <c r="A33" s="517"/>
      <c r="B33" s="85"/>
      <c r="C33" s="69" t="s">
        <v>66</v>
      </c>
      <c r="D33" s="130"/>
      <c r="E33" s="90">
        <f>E27+E29+E31+E32</f>
        <v>18965</v>
      </c>
      <c r="F33" s="90">
        <f>F27+F29+F31+F32</f>
        <v>4574500</v>
      </c>
      <c r="G33" s="90">
        <f>G27+G29+G31+G32</f>
        <v>49505</v>
      </c>
      <c r="H33" s="91">
        <f>E33+F33+G33</f>
        <v>4642970</v>
      </c>
      <c r="I33" s="90">
        <f>I27+I29+I31+I32</f>
        <v>102</v>
      </c>
    </row>
    <row r="34" spans="1:9" ht="14.1" customHeight="1" x14ac:dyDescent="0.2">
      <c r="A34" s="517"/>
      <c r="B34" s="85"/>
      <c r="C34" s="86" t="s">
        <v>69</v>
      </c>
      <c r="D34" s="127"/>
      <c r="E34" s="90">
        <f>[2]datitrim!C84</f>
        <v>0</v>
      </c>
      <c r="F34" s="90">
        <f>[2]datitrim!D84</f>
        <v>0</v>
      </c>
      <c r="G34" s="94">
        <f>[2]datitrim!E84</f>
        <v>0</v>
      </c>
      <c r="H34" s="91">
        <f>[2]datitrim!F84</f>
        <v>0</v>
      </c>
      <c r="I34" s="90">
        <f>[2]datitrim!G84</f>
        <v>0</v>
      </c>
    </row>
    <row r="35" spans="1:9" s="75" customFormat="1" ht="12.95" customHeight="1" x14ac:dyDescent="0.2">
      <c r="A35" s="517"/>
      <c r="B35" s="132"/>
      <c r="C35" s="133"/>
      <c r="D35" s="134" t="s">
        <v>82</v>
      </c>
      <c r="E35" s="98">
        <f>E33+E34</f>
        <v>18965</v>
      </c>
      <c r="F35" s="98">
        <f>F33+F34</f>
        <v>4574500</v>
      </c>
      <c r="G35" s="98">
        <f>G33+G34</f>
        <v>49505</v>
      </c>
      <c r="H35" s="98">
        <f>H33+H34</f>
        <v>4642970</v>
      </c>
      <c r="I35" s="98">
        <f>I33+I34</f>
        <v>102</v>
      </c>
    </row>
    <row r="36" spans="1:9" ht="14.1" customHeight="1" x14ac:dyDescent="0.2">
      <c r="A36" s="517"/>
      <c r="B36" s="495"/>
      <c r="C36" s="100"/>
      <c r="D36" s="101" t="str">
        <f>"Variazione %   "&amp;[2]datitrim!$I$1&amp;" / "&amp;[2]datitrim!$I$1-1</f>
        <v>Variazione %   2015 / 2014</v>
      </c>
      <c r="E36" s="102">
        <f>[2]datitrim!K85</f>
        <v>-66.180000000000007</v>
      </c>
      <c r="F36" s="102">
        <f>[2]datitrim!L85</f>
        <v>18.23</v>
      </c>
      <c r="G36" s="102">
        <f>[2]datitrim!M85</f>
        <v>13.03</v>
      </c>
      <c r="H36" s="103">
        <f>[2]datitrim!N85</f>
        <v>16.98</v>
      </c>
      <c r="I36" s="102">
        <f>[2]datitrim!O85</f>
        <v>-95.68</v>
      </c>
    </row>
    <row r="37" spans="1:9" ht="14.1" customHeight="1" x14ac:dyDescent="0.2">
      <c r="A37" s="517"/>
      <c r="B37" s="515" t="str">
        <f>"Variazione %   "&amp;[2]datitrim!$I$1&amp;" / "&amp;[2]datitrim!$I$1-1&amp;" su basi omogenee *"</f>
        <v>Variazione %   2015 / 2014 su basi omogenee *</v>
      </c>
      <c r="C37" s="516"/>
      <c r="D37" s="516"/>
      <c r="E37" s="102">
        <f>[2]omogenei!K85</f>
        <v>-20.22</v>
      </c>
      <c r="F37" s="102">
        <f>[2]omogenei!L85</f>
        <v>18.37</v>
      </c>
      <c r="G37" s="102">
        <f>[2]omogenei!M85</f>
        <v>13.03</v>
      </c>
      <c r="H37" s="103">
        <f>[2]omogenei!N85</f>
        <v>18.07</v>
      </c>
      <c r="I37" s="102">
        <f>[2]omogenei!O85</f>
        <v>200</v>
      </c>
    </row>
    <row r="38" spans="1:9" s="75" customFormat="1" ht="14.1" customHeight="1" x14ac:dyDescent="0.2">
      <c r="A38" s="517"/>
      <c r="B38" s="218"/>
      <c r="C38" s="219"/>
      <c r="D38" s="220" t="s">
        <v>83</v>
      </c>
      <c r="E38" s="109">
        <f>[2]datitrim!C86</f>
        <v>0</v>
      </c>
      <c r="F38" s="109">
        <f>[2]datitrim!D86</f>
        <v>1642</v>
      </c>
      <c r="G38" s="117">
        <f>[2]datitrim!E86</f>
        <v>0</v>
      </c>
      <c r="H38" s="109">
        <f>[2]datitrim!F86</f>
        <v>1642</v>
      </c>
      <c r="I38" s="109">
        <f>[2]datitrim!G86</f>
        <v>0</v>
      </c>
    </row>
    <row r="39" spans="1:9" ht="14.1" customHeight="1" x14ac:dyDescent="0.2">
      <c r="A39" s="517"/>
      <c r="B39" s="495"/>
      <c r="C39" s="118"/>
      <c r="D39" s="101" t="str">
        <f>"Variazione %   "&amp;[2]datitrim!$I$1&amp;" / "&amp;[2]datitrim!$I$1-1</f>
        <v>Variazione %   2015 / 2014</v>
      </c>
      <c r="E39" s="102">
        <f>[2]datitrim!K86</f>
        <v>0</v>
      </c>
      <c r="F39" s="102">
        <f>[2]datitrim!L86</f>
        <v>18.989999999999998</v>
      </c>
      <c r="G39" s="102">
        <f>[2]datitrim!M86</f>
        <v>0</v>
      </c>
      <c r="H39" s="103">
        <f>[2]datitrim!N86</f>
        <v>18.989999999999998</v>
      </c>
      <c r="I39" s="102">
        <f>[2]datitrim!O86</f>
        <v>0</v>
      </c>
    </row>
    <row r="40" spans="1:9" ht="14.1" customHeight="1" x14ac:dyDescent="0.2">
      <c r="A40" s="517"/>
      <c r="B40" s="515" t="str">
        <f>"Variazione %   "&amp;[2]datitrim!$I$1&amp;" / "&amp;[2]datitrim!$I$1-1&amp;" su basi omogenee *"</f>
        <v>Variazione %   2015 / 2014 su basi omogenee *</v>
      </c>
      <c r="C40" s="516"/>
      <c r="D40" s="516"/>
      <c r="E40" s="102">
        <f>[2]omogenei!K86</f>
        <v>0</v>
      </c>
      <c r="F40" s="102">
        <f>[2]omogenei!L86</f>
        <v>18.989999999999998</v>
      </c>
      <c r="G40" s="102">
        <f>[2]omogenei!M86</f>
        <v>0</v>
      </c>
      <c r="H40" s="103">
        <f>[2]omogenei!N86</f>
        <v>18.989999999999998</v>
      </c>
      <c r="I40" s="102">
        <f>[2]omogenei!O86</f>
        <v>0</v>
      </c>
    </row>
    <row r="41" spans="1:9" s="73" customFormat="1" ht="14.1" customHeight="1" x14ac:dyDescent="0.2">
      <c r="A41" s="517"/>
      <c r="B41" s="122" t="s">
        <v>85</v>
      </c>
      <c r="C41" s="123" t="s">
        <v>86</v>
      </c>
      <c r="D41" s="124"/>
      <c r="E41" s="125">
        <f>[2]datitrim!C87</f>
        <v>0</v>
      </c>
      <c r="F41" s="125">
        <f>[2]datitrim!D87</f>
        <v>0</v>
      </c>
      <c r="G41" s="125">
        <f>[2]datitrim!E87</f>
        <v>21</v>
      </c>
      <c r="H41" s="114">
        <f>[2]datitrim!F87</f>
        <v>21</v>
      </c>
      <c r="I41" s="125">
        <f>[2]datitrim!G87</f>
        <v>0</v>
      </c>
    </row>
    <row r="42" spans="1:9" s="70" customFormat="1" ht="12" customHeight="1" x14ac:dyDescent="0.2">
      <c r="A42" s="517"/>
      <c r="B42" s="85"/>
      <c r="C42" s="92" t="s">
        <v>136</v>
      </c>
      <c r="D42" s="127"/>
      <c r="E42" s="221">
        <f>[2]datitrim!C88</f>
        <v>0</v>
      </c>
      <c r="F42" s="221">
        <f>[2]datitrim!D88</f>
        <v>0</v>
      </c>
      <c r="G42" s="221">
        <f>[2]datitrim!E88</f>
        <v>0</v>
      </c>
      <c r="H42" s="91">
        <f>[2]datitrim!F88</f>
        <v>0</v>
      </c>
      <c r="I42" s="221">
        <f>[2]datitrim!G88</f>
        <v>0</v>
      </c>
    </row>
    <row r="43" spans="1:9" ht="12" customHeight="1" x14ac:dyDescent="0.2">
      <c r="A43" s="517"/>
      <c r="B43" s="85"/>
      <c r="C43" s="129" t="s">
        <v>88</v>
      </c>
      <c r="D43" s="130"/>
      <c r="E43" s="90">
        <f>[2]datitrim!C89</f>
        <v>0</v>
      </c>
      <c r="F43" s="90">
        <f>[2]datitrim!D89</f>
        <v>0</v>
      </c>
      <c r="G43" s="90">
        <f>[2]datitrim!E89</f>
        <v>0</v>
      </c>
      <c r="H43" s="91">
        <f>[2]datitrim!F89</f>
        <v>0</v>
      </c>
      <c r="I43" s="90">
        <f>[2]datitrim!G89</f>
        <v>0</v>
      </c>
    </row>
    <row r="44" spans="1:9" ht="12" customHeight="1" x14ac:dyDescent="0.2">
      <c r="A44" s="517"/>
      <c r="B44" s="85"/>
      <c r="C44" s="129" t="s">
        <v>89</v>
      </c>
      <c r="D44" s="130"/>
      <c r="E44" s="90">
        <f>[2]datitrim!C90</f>
        <v>0</v>
      </c>
      <c r="F44" s="90">
        <f>[2]datitrim!D90</f>
        <v>0</v>
      </c>
      <c r="G44" s="90">
        <f>[2]datitrim!E90</f>
        <v>0</v>
      </c>
      <c r="H44" s="91">
        <f>[2]datitrim!F90</f>
        <v>0</v>
      </c>
      <c r="I44" s="90">
        <f>[2]datitrim!G90</f>
        <v>0</v>
      </c>
    </row>
    <row r="45" spans="1:9" ht="12" customHeight="1" x14ac:dyDescent="0.2">
      <c r="A45" s="517"/>
      <c r="B45" s="85"/>
      <c r="C45" s="129" t="s">
        <v>90</v>
      </c>
      <c r="D45" s="130"/>
      <c r="E45" s="90">
        <f>[2]datitrim!C91</f>
        <v>0</v>
      </c>
      <c r="F45" s="90">
        <f>[2]datitrim!D91</f>
        <v>0</v>
      </c>
      <c r="G45" s="90">
        <f>[2]datitrim!E91</f>
        <v>0</v>
      </c>
      <c r="H45" s="91">
        <f>[2]datitrim!F91</f>
        <v>0</v>
      </c>
      <c r="I45" s="90">
        <f>[2]datitrim!G91</f>
        <v>0</v>
      </c>
    </row>
    <row r="46" spans="1:9" ht="12" customHeight="1" x14ac:dyDescent="0.2">
      <c r="A46" s="517"/>
      <c r="B46" s="85"/>
      <c r="C46" s="129" t="s">
        <v>91</v>
      </c>
      <c r="D46" s="130"/>
      <c r="E46" s="90">
        <f>[2]datitrim!C92</f>
        <v>0</v>
      </c>
      <c r="F46" s="90">
        <f>[2]datitrim!D92</f>
        <v>0</v>
      </c>
      <c r="G46" s="90">
        <f>[2]datitrim!E92</f>
        <v>0</v>
      </c>
      <c r="H46" s="91">
        <f>[2]datitrim!F92</f>
        <v>0</v>
      </c>
      <c r="I46" s="90">
        <f>[2]datitrim!G92</f>
        <v>0</v>
      </c>
    </row>
    <row r="47" spans="1:9" ht="14.1" customHeight="1" x14ac:dyDescent="0.2">
      <c r="A47" s="517"/>
      <c r="B47" s="85"/>
      <c r="C47" s="86" t="s">
        <v>92</v>
      </c>
      <c r="D47" s="130"/>
      <c r="E47" s="90">
        <f>[2]datitrim!C93</f>
        <v>0</v>
      </c>
      <c r="F47" s="90">
        <f>[2]datitrim!D93</f>
        <v>0</v>
      </c>
      <c r="G47" s="94">
        <f>[2]datitrim!E93</f>
        <v>0</v>
      </c>
      <c r="H47" s="91">
        <f>[2]datitrim!F93</f>
        <v>0</v>
      </c>
      <c r="I47" s="90">
        <f>[2]datitrim!G93</f>
        <v>0</v>
      </c>
    </row>
    <row r="48" spans="1:9" ht="12" customHeight="1" x14ac:dyDescent="0.2">
      <c r="A48" s="517"/>
      <c r="B48" s="85"/>
      <c r="C48" s="92" t="s">
        <v>93</v>
      </c>
      <c r="D48" s="130"/>
      <c r="E48" s="90">
        <f>[2]datitrim!C94</f>
        <v>0</v>
      </c>
      <c r="F48" s="90">
        <f>[2]datitrim!D94</f>
        <v>0</v>
      </c>
      <c r="G48" s="94">
        <f>[2]datitrim!E94</f>
        <v>0</v>
      </c>
      <c r="H48" s="91">
        <f>[2]datitrim!F94</f>
        <v>0</v>
      </c>
      <c r="I48" s="90">
        <f>[2]datitrim!G94</f>
        <v>0</v>
      </c>
    </row>
    <row r="49" spans="1:9" s="75" customFormat="1" ht="12.95" customHeight="1" x14ac:dyDescent="0.2">
      <c r="A49" s="517"/>
      <c r="B49" s="132"/>
      <c r="C49" s="133"/>
      <c r="D49" s="134" t="s">
        <v>94</v>
      </c>
      <c r="E49" s="98">
        <f>E41+E47</f>
        <v>0</v>
      </c>
      <c r="F49" s="98">
        <f>F41+F47</f>
        <v>0</v>
      </c>
      <c r="G49" s="98">
        <f>G41+G47</f>
        <v>21</v>
      </c>
      <c r="H49" s="98">
        <f>H41+H47</f>
        <v>21</v>
      </c>
      <c r="I49" s="98">
        <f>I41+I47</f>
        <v>0</v>
      </c>
    </row>
    <row r="50" spans="1:9" ht="14.1" customHeight="1" x14ac:dyDescent="0.2">
      <c r="A50" s="517"/>
      <c r="B50" s="495"/>
      <c r="C50" s="100"/>
      <c r="D50" s="101" t="str">
        <f>"Variazione %   "&amp;[2]datitrim!$I$1&amp;" / "&amp;[2]datitrim!$I$1-1</f>
        <v>Variazione %   2015 / 2014</v>
      </c>
      <c r="E50" s="102">
        <f>[2]datitrim!K95</f>
        <v>0</v>
      </c>
      <c r="F50" s="102">
        <f>[2]datitrim!L95</f>
        <v>0</v>
      </c>
      <c r="G50" s="102">
        <f>[2]datitrim!M95</f>
        <v>0</v>
      </c>
      <c r="H50" s="103">
        <f>[2]datitrim!N95</f>
        <v>0</v>
      </c>
      <c r="I50" s="102">
        <f>[2]datitrim!O95</f>
        <v>0</v>
      </c>
    </row>
    <row r="51" spans="1:9" ht="14.1" customHeight="1" x14ac:dyDescent="0.2">
      <c r="A51" s="517"/>
      <c r="B51" s="515" t="str">
        <f>"Variazione %   "&amp;[2]datitrim!$I$1&amp;" / "&amp;[2]datitrim!$I$1-1&amp;" su basi omogenee *"</f>
        <v>Variazione %   2015 / 2014 su basi omogenee *</v>
      </c>
      <c r="C51" s="516"/>
      <c r="D51" s="516"/>
      <c r="E51" s="102">
        <f>[2]omogenei!K95</f>
        <v>0</v>
      </c>
      <c r="F51" s="102">
        <f>[2]omogenei!L95</f>
        <v>0</v>
      </c>
      <c r="G51" s="102">
        <f>[2]omogenei!M95</f>
        <v>0</v>
      </c>
      <c r="H51" s="103">
        <f>[2]omogenei!N95</f>
        <v>0</v>
      </c>
      <c r="I51" s="102">
        <f>[2]omogenei!O95</f>
        <v>0</v>
      </c>
    </row>
    <row r="52" spans="1:9" s="75" customFormat="1" ht="14.1" customHeight="1" x14ac:dyDescent="0.2">
      <c r="A52" s="517"/>
      <c r="B52" s="115"/>
      <c r="C52" s="222"/>
      <c r="D52" s="222" t="s">
        <v>95</v>
      </c>
      <c r="E52" s="109">
        <f>[2]datitrim!C103</f>
        <v>0</v>
      </c>
      <c r="F52" s="109">
        <f>[2]datitrim!D103</f>
        <v>0</v>
      </c>
      <c r="G52" s="109">
        <f>[2]datitrim!E103</f>
        <v>0</v>
      </c>
      <c r="H52" s="109">
        <f>[2]datitrim!F103</f>
        <v>0</v>
      </c>
      <c r="I52" s="109">
        <f>[2]datitrim!G103</f>
        <v>0</v>
      </c>
    </row>
    <row r="53" spans="1:9" ht="14.1" customHeight="1" x14ac:dyDescent="0.2">
      <c r="A53" s="517"/>
      <c r="B53" s="495"/>
      <c r="C53" s="100"/>
      <c r="D53" s="101" t="str">
        <f>"Variazione %   "&amp;[2]datitrim!$I$1&amp;" / "&amp;[2]datitrim!$I$1-1</f>
        <v>Variazione %   2015 / 2014</v>
      </c>
      <c r="E53" s="102">
        <f>[2]datitrim!K103</f>
        <v>0</v>
      </c>
      <c r="F53" s="102">
        <f>[2]datitrim!L103</f>
        <v>0</v>
      </c>
      <c r="G53" s="102">
        <f>[2]datitrim!M103</f>
        <v>0</v>
      </c>
      <c r="H53" s="103">
        <f>[2]datitrim!N103</f>
        <v>0</v>
      </c>
      <c r="I53" s="102">
        <f>[2]datitrim!O103</f>
        <v>0</v>
      </c>
    </row>
    <row r="54" spans="1:9" ht="14.1" customHeight="1" x14ac:dyDescent="0.2">
      <c r="A54" s="517"/>
      <c r="B54" s="515" t="str">
        <f>"Variazione %   "&amp;[2]datitrim!$I$1&amp;" / "&amp;[2]datitrim!$I$1-1&amp;" su basi omogenee *"</f>
        <v>Variazione %   2015 / 2014 su basi omogenee *</v>
      </c>
      <c r="C54" s="516"/>
      <c r="D54" s="516"/>
      <c r="E54" s="102">
        <f>[2]omogenei!K103</f>
        <v>0</v>
      </c>
      <c r="F54" s="102">
        <f>[2]omogenei!L103</f>
        <v>0</v>
      </c>
      <c r="G54" s="102">
        <f>[2]omogenei!M103</f>
        <v>0</v>
      </c>
      <c r="H54" s="103">
        <f>[2]omogenei!N103</f>
        <v>0</v>
      </c>
      <c r="I54" s="102">
        <f>[2]omogenei!O103</f>
        <v>0</v>
      </c>
    </row>
    <row r="55" spans="1:9" ht="14.1" customHeight="1" x14ac:dyDescent="0.2">
      <c r="A55" s="517"/>
      <c r="B55" s="223" t="s">
        <v>96</v>
      </c>
      <c r="C55" s="224"/>
      <c r="D55" s="146"/>
      <c r="E55" s="112">
        <f>[2]datitrim!C96</f>
        <v>2642</v>
      </c>
      <c r="F55" s="112">
        <f>[2]datitrim!D96</f>
        <v>5734</v>
      </c>
      <c r="G55" s="112">
        <f>[2]datitrim!E96</f>
        <v>0</v>
      </c>
      <c r="H55" s="114">
        <f>[2]datitrim!F96</f>
        <v>8376</v>
      </c>
      <c r="I55" s="112">
        <f>[2]datitrim!G96</f>
        <v>3</v>
      </c>
    </row>
    <row r="56" spans="1:9" ht="12" customHeight="1" x14ac:dyDescent="0.2">
      <c r="A56" s="517"/>
      <c r="B56" s="85"/>
      <c r="C56" s="92" t="s">
        <v>137</v>
      </c>
      <c r="D56" s="130"/>
      <c r="E56" s="90">
        <f>[2]datitrim!C101</f>
        <v>805</v>
      </c>
      <c r="F56" s="90">
        <f>[2]datitrim!D101</f>
        <v>5734</v>
      </c>
      <c r="G56" s="90">
        <f>[2]datitrim!E101</f>
        <v>0</v>
      </c>
      <c r="H56" s="91">
        <f>[2]datitrim!F101</f>
        <v>6539</v>
      </c>
      <c r="I56" s="90">
        <f>[2]datitrim!G101</f>
        <v>3</v>
      </c>
    </row>
    <row r="57" spans="1:9" ht="12" customHeight="1" x14ac:dyDescent="0.2">
      <c r="A57" s="517"/>
      <c r="B57" s="85"/>
      <c r="C57" s="69"/>
      <c r="D57" s="225" t="s">
        <v>98</v>
      </c>
      <c r="E57" s="90">
        <f>[2]datitrim!C102</f>
        <v>0</v>
      </c>
      <c r="F57" s="90">
        <f>[2]datitrim!D102</f>
        <v>0</v>
      </c>
      <c r="G57" s="90">
        <f>[2]datitrim!E102</f>
        <v>0</v>
      </c>
      <c r="H57" s="91">
        <f>[2]datitrim!F102</f>
        <v>0</v>
      </c>
      <c r="I57" s="90">
        <f>[2]datitrim!G102</f>
        <v>0</v>
      </c>
    </row>
    <row r="58" spans="1:9" ht="12" customHeight="1" x14ac:dyDescent="0.2">
      <c r="A58" s="517"/>
      <c r="B58" s="85"/>
      <c r="C58" s="69"/>
      <c r="D58" s="127" t="s">
        <v>99</v>
      </c>
      <c r="E58" s="90">
        <f>[2]datitrim!C104</f>
        <v>1837</v>
      </c>
      <c r="F58" s="90">
        <f>[2]datitrim!D104</f>
        <v>0</v>
      </c>
      <c r="G58" s="90">
        <f>[2]datitrim!E104</f>
        <v>0</v>
      </c>
      <c r="H58" s="91">
        <f>[2]datitrim!F104</f>
        <v>1837</v>
      </c>
      <c r="I58" s="90">
        <f>[2]datitrim!G104</f>
        <v>0</v>
      </c>
    </row>
    <row r="59" spans="1:9" ht="12" customHeight="1" x14ac:dyDescent="0.2">
      <c r="A59" s="517"/>
      <c r="B59" s="226"/>
      <c r="C59" s="227"/>
      <c r="D59" s="164" t="s">
        <v>100</v>
      </c>
      <c r="E59" s="144">
        <f>[2]datitrim!C105</f>
        <v>0</v>
      </c>
      <c r="F59" s="144">
        <f>[2]datitrim!D105</f>
        <v>0</v>
      </c>
      <c r="G59" s="144">
        <f>[2]datitrim!E105</f>
        <v>0</v>
      </c>
      <c r="H59" s="98">
        <f>[2]datitrim!F105</f>
        <v>0</v>
      </c>
      <c r="I59" s="144">
        <f>[2]datitrim!G105</f>
        <v>0</v>
      </c>
    </row>
    <row r="60" spans="1:9" s="75" customFormat="1" ht="12.95" customHeight="1" x14ac:dyDescent="0.2">
      <c r="A60" s="517"/>
      <c r="B60" s="132"/>
      <c r="C60" s="147" t="s">
        <v>164</v>
      </c>
      <c r="D60" s="148"/>
      <c r="E60" s="149">
        <f>E22+E25+E35+E38+E49+E52+E55</f>
        <v>108707</v>
      </c>
      <c r="F60" s="149">
        <f>F22+F25+F35+F38+F49+F52+F55</f>
        <v>5521376</v>
      </c>
      <c r="G60" s="149">
        <f>G22+G25+G35+G38+G49+G52+G55</f>
        <v>94152</v>
      </c>
      <c r="H60" s="149">
        <f>H22+H25+H35+H38+H49+H52+H55</f>
        <v>5724235</v>
      </c>
      <c r="I60" s="149">
        <f>I22+I25+I35+I38+I49+I52+I55</f>
        <v>26684</v>
      </c>
    </row>
    <row r="61" spans="1:9" ht="14.1" customHeight="1" x14ac:dyDescent="0.2">
      <c r="A61" s="517"/>
      <c r="B61" s="495"/>
      <c r="C61" s="100"/>
      <c r="D61" s="101" t="str">
        <f>"Variazione %   "&amp;[2]datitrim!$I$1&amp;" / "&amp;[2]datitrim!$I$1-1</f>
        <v>Variazione %   2015 / 2014</v>
      </c>
      <c r="E61" s="102">
        <f>[2]datitrim!K97</f>
        <v>-15.12</v>
      </c>
      <c r="F61" s="102">
        <f>[2]datitrim!L97</f>
        <v>14.99</v>
      </c>
      <c r="G61" s="102">
        <f>[2]datitrim!M97</f>
        <v>11.91</v>
      </c>
      <c r="H61" s="103">
        <f>[2]datitrim!N97</f>
        <v>14.17</v>
      </c>
      <c r="I61" s="102">
        <f>[2]datitrim!O97</f>
        <v>37.090000000000003</v>
      </c>
    </row>
    <row r="62" spans="1:9" ht="14.1" customHeight="1" x14ac:dyDescent="0.2">
      <c r="A62" s="517"/>
      <c r="B62" s="515" t="str">
        <f>"Variazione %   "&amp;[2]datitrim!$I$1&amp;" / "&amp;[2]datitrim!$I$1-1&amp;" su basi omogenee *"</f>
        <v>Variazione %   2015 / 2014 su basi omogenee *</v>
      </c>
      <c r="C62" s="516"/>
      <c r="D62" s="516"/>
      <c r="E62" s="102">
        <f>[2]omogenei!K97</f>
        <v>13.51</v>
      </c>
      <c r="F62" s="102">
        <f>[2]omogenei!L97</f>
        <v>15.1</v>
      </c>
      <c r="G62" s="102">
        <f>[2]omogenei!M97</f>
        <v>11.91</v>
      </c>
      <c r="H62" s="103">
        <f>[2]omogenei!N97</f>
        <v>15.01</v>
      </c>
      <c r="I62" s="102">
        <f>[2]omogenei!O97</f>
        <v>55.69</v>
      </c>
    </row>
    <row r="63" spans="1:9" ht="6.95" customHeight="1" x14ac:dyDescent="0.2">
      <c r="A63" s="517"/>
      <c r="B63" s="142"/>
      <c r="C63" s="228"/>
      <c r="D63" s="228"/>
      <c r="E63" s="159"/>
      <c r="F63" s="159"/>
      <c r="G63" s="159"/>
      <c r="H63" s="160"/>
      <c r="I63" s="159"/>
    </row>
    <row r="64" spans="1:9" s="65" customFormat="1" ht="12.95" customHeight="1" x14ac:dyDescent="0.2">
      <c r="A64" s="517"/>
      <c r="B64" s="229" t="s">
        <v>168</v>
      </c>
      <c r="D64" s="66"/>
      <c r="H64" s="230"/>
    </row>
    <row r="65" spans="1:9" s="65" customFormat="1" ht="39.6" customHeight="1" x14ac:dyDescent="0.2">
      <c r="A65" s="517"/>
      <c r="B65" s="596" t="s">
        <v>259</v>
      </c>
      <c r="C65" s="596"/>
      <c r="D65" s="596"/>
      <c r="E65" s="596"/>
      <c r="F65" s="596"/>
      <c r="G65" s="596"/>
      <c r="H65" s="596"/>
      <c r="I65" s="596"/>
    </row>
    <row r="66" spans="1:9" s="65" customFormat="1" ht="12.95" customHeight="1" x14ac:dyDescent="0.2">
      <c r="A66" s="517"/>
      <c r="B66" s="65" t="s">
        <v>127</v>
      </c>
      <c r="D66" s="66"/>
      <c r="H66" s="230"/>
    </row>
  </sheetData>
  <mergeCells count="13">
    <mergeCell ref="B54:D54"/>
    <mergeCell ref="B62:D62"/>
    <mergeCell ref="B65:I65"/>
    <mergeCell ref="A1:A66"/>
    <mergeCell ref="B6:D8"/>
    <mergeCell ref="E7:E8"/>
    <mergeCell ref="F7:F8"/>
    <mergeCell ref="G7:G8"/>
    <mergeCell ref="H7:H8"/>
    <mergeCell ref="B24:D24"/>
    <mergeCell ref="B37:D37"/>
    <mergeCell ref="B40:D40"/>
    <mergeCell ref="B51:D51"/>
  </mergeCells>
  <printOptions horizontalCentered="1"/>
  <pageMargins left="0.31496062992125984" right="0.11811023622047245" top="0.19685039370078741" bottom="0" header="0.19685039370078741" footer="0"/>
  <pageSetup paperSize="9" scale="96" orientation="portrait" horizontalDpi="4294967292" verticalDpi="4294967292" r:id="rId1"/>
  <headerFooter alignWithMargins="0">
    <oddHeader>&amp;L&amp;"Arial,Normale"&amp;8IVASS - SERVIZIO STUDI E GESTIONE DATI
DIVISIONE STUDI E ANALISI STATISTICHE</oddHeader>
  </headerFooter>
  <rowBreaks count="1" manualBreakCount="1">
    <brk id="6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0"/>
  <sheetViews>
    <sheetView showGridLines="0" zoomScaleNormal="100" workbookViewId="0">
      <selection activeCell="P10" sqref="P10"/>
    </sheetView>
  </sheetViews>
  <sheetFormatPr defaultColWidth="9" defaultRowHeight="11.25" x14ac:dyDescent="0.2"/>
  <cols>
    <col min="1" max="1" width="0.7109375" style="68" customWidth="1"/>
    <col min="2" max="2" width="28.5703125" style="68" customWidth="1"/>
    <col min="3" max="3" width="9.42578125" style="69" customWidth="1"/>
    <col min="4" max="4" width="5.28515625" style="69" bestFit="1" customWidth="1"/>
    <col min="5" max="5" width="9.42578125" style="68" customWidth="1"/>
    <col min="6" max="6" width="5.28515625" style="69" bestFit="1" customWidth="1"/>
    <col min="7" max="7" width="9.42578125" style="68" customWidth="1"/>
    <col min="8" max="8" width="5.28515625" style="69" bestFit="1" customWidth="1"/>
    <col min="9" max="9" width="9.42578125" style="69" customWidth="1"/>
    <col min="10" max="10" width="5.28515625" style="69" bestFit="1" customWidth="1"/>
    <col min="11" max="11" width="9.42578125" style="69" customWidth="1"/>
    <col min="12" max="12" width="5.28515625" style="69" bestFit="1" customWidth="1"/>
    <col min="13" max="13" width="9.42578125" style="68" customWidth="1"/>
    <col min="14" max="14" width="6.140625" style="69" bestFit="1" customWidth="1"/>
    <col min="15" max="15" width="9.42578125" style="68" customWidth="1"/>
    <col min="16" max="16" width="6.140625" style="69" customWidth="1"/>
    <col min="17" max="20" width="10.28515625" style="68" customWidth="1"/>
    <col min="21" max="256" width="9" style="68"/>
    <col min="257" max="257" width="0.7109375" style="68" customWidth="1"/>
    <col min="258" max="258" width="28.5703125" style="68" customWidth="1"/>
    <col min="259" max="259" width="9.42578125" style="68" customWidth="1"/>
    <col min="260" max="260" width="7" style="68" bestFit="1" customWidth="1"/>
    <col min="261" max="261" width="8.42578125" style="68" customWidth="1"/>
    <col min="262" max="262" width="6.7109375" style="68" bestFit="1" customWidth="1"/>
    <col min="263" max="263" width="8.42578125" style="68" customWidth="1"/>
    <col min="264" max="264" width="4.85546875" style="68" customWidth="1"/>
    <col min="265" max="265" width="9.42578125" style="68" customWidth="1"/>
    <col min="266" max="266" width="7" style="68" bestFit="1" customWidth="1"/>
    <col min="267" max="267" width="8.42578125" style="68" customWidth="1"/>
    <col min="268" max="268" width="5" style="68" customWidth="1"/>
    <col min="269" max="269" width="8.42578125" style="68" customWidth="1"/>
    <col min="270" max="270" width="5.7109375" style="68" customWidth="1"/>
    <col min="271" max="271" width="9.42578125" style="68" customWidth="1"/>
    <col min="272" max="272" width="5.7109375" style="68" customWidth="1"/>
    <col min="273" max="276" width="10.28515625" style="68" customWidth="1"/>
    <col min="277" max="512" width="9" style="68"/>
    <col min="513" max="513" width="0.7109375" style="68" customWidth="1"/>
    <col min="514" max="514" width="28.5703125" style="68" customWidth="1"/>
    <col min="515" max="515" width="9.42578125" style="68" customWidth="1"/>
    <col min="516" max="516" width="7" style="68" bestFit="1" customWidth="1"/>
    <col min="517" max="517" width="8.42578125" style="68" customWidth="1"/>
    <col min="518" max="518" width="6.7109375" style="68" bestFit="1" customWidth="1"/>
    <col min="519" max="519" width="8.42578125" style="68" customWidth="1"/>
    <col min="520" max="520" width="4.85546875" style="68" customWidth="1"/>
    <col min="521" max="521" width="9.42578125" style="68" customWidth="1"/>
    <col min="522" max="522" width="7" style="68" bestFit="1" customWidth="1"/>
    <col min="523" max="523" width="8.42578125" style="68" customWidth="1"/>
    <col min="524" max="524" width="5" style="68" customWidth="1"/>
    <col min="525" max="525" width="8.42578125" style="68" customWidth="1"/>
    <col min="526" max="526" width="5.7109375" style="68" customWidth="1"/>
    <col min="527" max="527" width="9.42578125" style="68" customWidth="1"/>
    <col min="528" max="528" width="5.7109375" style="68" customWidth="1"/>
    <col min="529" max="532" width="10.28515625" style="68" customWidth="1"/>
    <col min="533" max="768" width="9" style="68"/>
    <col min="769" max="769" width="0.7109375" style="68" customWidth="1"/>
    <col min="770" max="770" width="28.5703125" style="68" customWidth="1"/>
    <col min="771" max="771" width="9.42578125" style="68" customWidth="1"/>
    <col min="772" max="772" width="7" style="68" bestFit="1" customWidth="1"/>
    <col min="773" max="773" width="8.42578125" style="68" customWidth="1"/>
    <col min="774" max="774" width="6.7109375" style="68" bestFit="1" customWidth="1"/>
    <col min="775" max="775" width="8.42578125" style="68" customWidth="1"/>
    <col min="776" max="776" width="4.85546875" style="68" customWidth="1"/>
    <col min="777" max="777" width="9.42578125" style="68" customWidth="1"/>
    <col min="778" max="778" width="7" style="68" bestFit="1" customWidth="1"/>
    <col min="779" max="779" width="8.42578125" style="68" customWidth="1"/>
    <col min="780" max="780" width="5" style="68" customWidth="1"/>
    <col min="781" max="781" width="8.42578125" style="68" customWidth="1"/>
    <col min="782" max="782" width="5.7109375" style="68" customWidth="1"/>
    <col min="783" max="783" width="9.42578125" style="68" customWidth="1"/>
    <col min="784" max="784" width="5.7109375" style="68" customWidth="1"/>
    <col min="785" max="788" width="10.28515625" style="68" customWidth="1"/>
    <col min="789" max="1024" width="9" style="68"/>
    <col min="1025" max="1025" width="0.7109375" style="68" customWidth="1"/>
    <col min="1026" max="1026" width="28.5703125" style="68" customWidth="1"/>
    <col min="1027" max="1027" width="9.42578125" style="68" customWidth="1"/>
    <col min="1028" max="1028" width="7" style="68" bestFit="1" customWidth="1"/>
    <col min="1029" max="1029" width="8.42578125" style="68" customWidth="1"/>
    <col min="1030" max="1030" width="6.7109375" style="68" bestFit="1" customWidth="1"/>
    <col min="1031" max="1031" width="8.42578125" style="68" customWidth="1"/>
    <col min="1032" max="1032" width="4.85546875" style="68" customWidth="1"/>
    <col min="1033" max="1033" width="9.42578125" style="68" customWidth="1"/>
    <col min="1034" max="1034" width="7" style="68" bestFit="1" customWidth="1"/>
    <col min="1035" max="1035" width="8.42578125" style="68" customWidth="1"/>
    <col min="1036" max="1036" width="5" style="68" customWidth="1"/>
    <col min="1037" max="1037" width="8.42578125" style="68" customWidth="1"/>
    <col min="1038" max="1038" width="5.7109375" style="68" customWidth="1"/>
    <col min="1039" max="1039" width="9.42578125" style="68" customWidth="1"/>
    <col min="1040" max="1040" width="5.7109375" style="68" customWidth="1"/>
    <col min="1041" max="1044" width="10.28515625" style="68" customWidth="1"/>
    <col min="1045" max="1280" width="9" style="68"/>
    <col min="1281" max="1281" width="0.7109375" style="68" customWidth="1"/>
    <col min="1282" max="1282" width="28.5703125" style="68" customWidth="1"/>
    <col min="1283" max="1283" width="9.42578125" style="68" customWidth="1"/>
    <col min="1284" max="1284" width="7" style="68" bestFit="1" customWidth="1"/>
    <col min="1285" max="1285" width="8.42578125" style="68" customWidth="1"/>
    <col min="1286" max="1286" width="6.7109375" style="68" bestFit="1" customWidth="1"/>
    <col min="1287" max="1287" width="8.42578125" style="68" customWidth="1"/>
    <col min="1288" max="1288" width="4.85546875" style="68" customWidth="1"/>
    <col min="1289" max="1289" width="9.42578125" style="68" customWidth="1"/>
    <col min="1290" max="1290" width="7" style="68" bestFit="1" customWidth="1"/>
    <col min="1291" max="1291" width="8.42578125" style="68" customWidth="1"/>
    <col min="1292" max="1292" width="5" style="68" customWidth="1"/>
    <col min="1293" max="1293" width="8.42578125" style="68" customWidth="1"/>
    <col min="1294" max="1294" width="5.7109375" style="68" customWidth="1"/>
    <col min="1295" max="1295" width="9.42578125" style="68" customWidth="1"/>
    <col min="1296" max="1296" width="5.7109375" style="68" customWidth="1"/>
    <col min="1297" max="1300" width="10.28515625" style="68" customWidth="1"/>
    <col min="1301" max="1536" width="9" style="68"/>
    <col min="1537" max="1537" width="0.7109375" style="68" customWidth="1"/>
    <col min="1538" max="1538" width="28.5703125" style="68" customWidth="1"/>
    <col min="1539" max="1539" width="9.42578125" style="68" customWidth="1"/>
    <col min="1540" max="1540" width="7" style="68" bestFit="1" customWidth="1"/>
    <col min="1541" max="1541" width="8.42578125" style="68" customWidth="1"/>
    <col min="1542" max="1542" width="6.7109375" style="68" bestFit="1" customWidth="1"/>
    <col min="1543" max="1543" width="8.42578125" style="68" customWidth="1"/>
    <col min="1544" max="1544" width="4.85546875" style="68" customWidth="1"/>
    <col min="1545" max="1545" width="9.42578125" style="68" customWidth="1"/>
    <col min="1546" max="1546" width="7" style="68" bestFit="1" customWidth="1"/>
    <col min="1547" max="1547" width="8.42578125" style="68" customWidth="1"/>
    <col min="1548" max="1548" width="5" style="68" customWidth="1"/>
    <col min="1549" max="1549" width="8.42578125" style="68" customWidth="1"/>
    <col min="1550" max="1550" width="5.7109375" style="68" customWidth="1"/>
    <col min="1551" max="1551" width="9.42578125" style="68" customWidth="1"/>
    <col min="1552" max="1552" width="5.7109375" style="68" customWidth="1"/>
    <col min="1553" max="1556" width="10.28515625" style="68" customWidth="1"/>
    <col min="1557" max="1792" width="9" style="68"/>
    <col min="1793" max="1793" width="0.7109375" style="68" customWidth="1"/>
    <col min="1794" max="1794" width="28.5703125" style="68" customWidth="1"/>
    <col min="1795" max="1795" width="9.42578125" style="68" customWidth="1"/>
    <col min="1796" max="1796" width="7" style="68" bestFit="1" customWidth="1"/>
    <col min="1797" max="1797" width="8.42578125" style="68" customWidth="1"/>
    <col min="1798" max="1798" width="6.7109375" style="68" bestFit="1" customWidth="1"/>
    <col min="1799" max="1799" width="8.42578125" style="68" customWidth="1"/>
    <col min="1800" max="1800" width="4.85546875" style="68" customWidth="1"/>
    <col min="1801" max="1801" width="9.42578125" style="68" customWidth="1"/>
    <col min="1802" max="1802" width="7" style="68" bestFit="1" customWidth="1"/>
    <col min="1803" max="1803" width="8.42578125" style="68" customWidth="1"/>
    <col min="1804" max="1804" width="5" style="68" customWidth="1"/>
    <col min="1805" max="1805" width="8.42578125" style="68" customWidth="1"/>
    <col min="1806" max="1806" width="5.7109375" style="68" customWidth="1"/>
    <col min="1807" max="1807" width="9.42578125" style="68" customWidth="1"/>
    <col min="1808" max="1808" width="5.7109375" style="68" customWidth="1"/>
    <col min="1809" max="1812" width="10.28515625" style="68" customWidth="1"/>
    <col min="1813" max="2048" width="9" style="68"/>
    <col min="2049" max="2049" width="0.7109375" style="68" customWidth="1"/>
    <col min="2050" max="2050" width="28.5703125" style="68" customWidth="1"/>
    <col min="2051" max="2051" width="9.42578125" style="68" customWidth="1"/>
    <col min="2052" max="2052" width="7" style="68" bestFit="1" customWidth="1"/>
    <col min="2053" max="2053" width="8.42578125" style="68" customWidth="1"/>
    <col min="2054" max="2054" width="6.7109375" style="68" bestFit="1" customWidth="1"/>
    <col min="2055" max="2055" width="8.42578125" style="68" customWidth="1"/>
    <col min="2056" max="2056" width="4.85546875" style="68" customWidth="1"/>
    <col min="2057" max="2057" width="9.42578125" style="68" customWidth="1"/>
    <col min="2058" max="2058" width="7" style="68" bestFit="1" customWidth="1"/>
    <col min="2059" max="2059" width="8.42578125" style="68" customWidth="1"/>
    <col min="2060" max="2060" width="5" style="68" customWidth="1"/>
    <col min="2061" max="2061" width="8.42578125" style="68" customWidth="1"/>
    <col min="2062" max="2062" width="5.7109375" style="68" customWidth="1"/>
    <col min="2063" max="2063" width="9.42578125" style="68" customWidth="1"/>
    <col min="2064" max="2064" width="5.7109375" style="68" customWidth="1"/>
    <col min="2065" max="2068" width="10.28515625" style="68" customWidth="1"/>
    <col min="2069" max="2304" width="9" style="68"/>
    <col min="2305" max="2305" width="0.7109375" style="68" customWidth="1"/>
    <col min="2306" max="2306" width="28.5703125" style="68" customWidth="1"/>
    <col min="2307" max="2307" width="9.42578125" style="68" customWidth="1"/>
    <col min="2308" max="2308" width="7" style="68" bestFit="1" customWidth="1"/>
    <col min="2309" max="2309" width="8.42578125" style="68" customWidth="1"/>
    <col min="2310" max="2310" width="6.7109375" style="68" bestFit="1" customWidth="1"/>
    <col min="2311" max="2311" width="8.42578125" style="68" customWidth="1"/>
    <col min="2312" max="2312" width="4.85546875" style="68" customWidth="1"/>
    <col min="2313" max="2313" width="9.42578125" style="68" customWidth="1"/>
    <col min="2314" max="2314" width="7" style="68" bestFit="1" customWidth="1"/>
    <col min="2315" max="2315" width="8.42578125" style="68" customWidth="1"/>
    <col min="2316" max="2316" width="5" style="68" customWidth="1"/>
    <col min="2317" max="2317" width="8.42578125" style="68" customWidth="1"/>
    <col min="2318" max="2318" width="5.7109375" style="68" customWidth="1"/>
    <col min="2319" max="2319" width="9.42578125" style="68" customWidth="1"/>
    <col min="2320" max="2320" width="5.7109375" style="68" customWidth="1"/>
    <col min="2321" max="2324" width="10.28515625" style="68" customWidth="1"/>
    <col min="2325" max="2560" width="9" style="68"/>
    <col min="2561" max="2561" width="0.7109375" style="68" customWidth="1"/>
    <col min="2562" max="2562" width="28.5703125" style="68" customWidth="1"/>
    <col min="2563" max="2563" width="9.42578125" style="68" customWidth="1"/>
    <col min="2564" max="2564" width="7" style="68" bestFit="1" customWidth="1"/>
    <col min="2565" max="2565" width="8.42578125" style="68" customWidth="1"/>
    <col min="2566" max="2566" width="6.7109375" style="68" bestFit="1" customWidth="1"/>
    <col min="2567" max="2567" width="8.42578125" style="68" customWidth="1"/>
    <col min="2568" max="2568" width="4.85546875" style="68" customWidth="1"/>
    <col min="2569" max="2569" width="9.42578125" style="68" customWidth="1"/>
    <col min="2570" max="2570" width="7" style="68" bestFit="1" customWidth="1"/>
    <col min="2571" max="2571" width="8.42578125" style="68" customWidth="1"/>
    <col min="2572" max="2572" width="5" style="68" customWidth="1"/>
    <col min="2573" max="2573" width="8.42578125" style="68" customWidth="1"/>
    <col min="2574" max="2574" width="5.7109375" style="68" customWidth="1"/>
    <col min="2575" max="2575" width="9.42578125" style="68" customWidth="1"/>
    <col min="2576" max="2576" width="5.7109375" style="68" customWidth="1"/>
    <col min="2577" max="2580" width="10.28515625" style="68" customWidth="1"/>
    <col min="2581" max="2816" width="9" style="68"/>
    <col min="2817" max="2817" width="0.7109375" style="68" customWidth="1"/>
    <col min="2818" max="2818" width="28.5703125" style="68" customWidth="1"/>
    <col min="2819" max="2819" width="9.42578125" style="68" customWidth="1"/>
    <col min="2820" max="2820" width="7" style="68" bestFit="1" customWidth="1"/>
    <col min="2821" max="2821" width="8.42578125" style="68" customWidth="1"/>
    <col min="2822" max="2822" width="6.7109375" style="68" bestFit="1" customWidth="1"/>
    <col min="2823" max="2823" width="8.42578125" style="68" customWidth="1"/>
    <col min="2824" max="2824" width="4.85546875" style="68" customWidth="1"/>
    <col min="2825" max="2825" width="9.42578125" style="68" customWidth="1"/>
    <col min="2826" max="2826" width="7" style="68" bestFit="1" customWidth="1"/>
    <col min="2827" max="2827" width="8.42578125" style="68" customWidth="1"/>
    <col min="2828" max="2828" width="5" style="68" customWidth="1"/>
    <col min="2829" max="2829" width="8.42578125" style="68" customWidth="1"/>
    <col min="2830" max="2830" width="5.7109375" style="68" customWidth="1"/>
    <col min="2831" max="2831" width="9.42578125" style="68" customWidth="1"/>
    <col min="2832" max="2832" width="5.7109375" style="68" customWidth="1"/>
    <col min="2833" max="2836" width="10.28515625" style="68" customWidth="1"/>
    <col min="2837" max="3072" width="9" style="68"/>
    <col min="3073" max="3073" width="0.7109375" style="68" customWidth="1"/>
    <col min="3074" max="3074" width="28.5703125" style="68" customWidth="1"/>
    <col min="3075" max="3075" width="9.42578125" style="68" customWidth="1"/>
    <col min="3076" max="3076" width="7" style="68" bestFit="1" customWidth="1"/>
    <col min="3077" max="3077" width="8.42578125" style="68" customWidth="1"/>
    <col min="3078" max="3078" width="6.7109375" style="68" bestFit="1" customWidth="1"/>
    <col min="3079" max="3079" width="8.42578125" style="68" customWidth="1"/>
    <col min="3080" max="3080" width="4.85546875" style="68" customWidth="1"/>
    <col min="3081" max="3081" width="9.42578125" style="68" customWidth="1"/>
    <col min="3082" max="3082" width="7" style="68" bestFit="1" customWidth="1"/>
    <col min="3083" max="3083" width="8.42578125" style="68" customWidth="1"/>
    <col min="3084" max="3084" width="5" style="68" customWidth="1"/>
    <col min="3085" max="3085" width="8.42578125" style="68" customWidth="1"/>
    <col min="3086" max="3086" width="5.7109375" style="68" customWidth="1"/>
    <col min="3087" max="3087" width="9.42578125" style="68" customWidth="1"/>
    <col min="3088" max="3088" width="5.7109375" style="68" customWidth="1"/>
    <col min="3089" max="3092" width="10.28515625" style="68" customWidth="1"/>
    <col min="3093" max="3328" width="9" style="68"/>
    <col min="3329" max="3329" width="0.7109375" style="68" customWidth="1"/>
    <col min="3330" max="3330" width="28.5703125" style="68" customWidth="1"/>
    <col min="3331" max="3331" width="9.42578125" style="68" customWidth="1"/>
    <col min="3332" max="3332" width="7" style="68" bestFit="1" customWidth="1"/>
    <col min="3333" max="3333" width="8.42578125" style="68" customWidth="1"/>
    <col min="3334" max="3334" width="6.7109375" style="68" bestFit="1" customWidth="1"/>
    <col min="3335" max="3335" width="8.42578125" style="68" customWidth="1"/>
    <col min="3336" max="3336" width="4.85546875" style="68" customWidth="1"/>
    <col min="3337" max="3337" width="9.42578125" style="68" customWidth="1"/>
    <col min="3338" max="3338" width="7" style="68" bestFit="1" customWidth="1"/>
    <col min="3339" max="3339" width="8.42578125" style="68" customWidth="1"/>
    <col min="3340" max="3340" width="5" style="68" customWidth="1"/>
    <col min="3341" max="3341" width="8.42578125" style="68" customWidth="1"/>
    <col min="3342" max="3342" width="5.7109375" style="68" customWidth="1"/>
    <col min="3343" max="3343" width="9.42578125" style="68" customWidth="1"/>
    <col min="3344" max="3344" width="5.7109375" style="68" customWidth="1"/>
    <col min="3345" max="3348" width="10.28515625" style="68" customWidth="1"/>
    <col min="3349" max="3584" width="9" style="68"/>
    <col min="3585" max="3585" width="0.7109375" style="68" customWidth="1"/>
    <col min="3586" max="3586" width="28.5703125" style="68" customWidth="1"/>
    <col min="3587" max="3587" width="9.42578125" style="68" customWidth="1"/>
    <col min="3588" max="3588" width="7" style="68" bestFit="1" customWidth="1"/>
    <col min="3589" max="3589" width="8.42578125" style="68" customWidth="1"/>
    <col min="3590" max="3590" width="6.7109375" style="68" bestFit="1" customWidth="1"/>
    <col min="3591" max="3591" width="8.42578125" style="68" customWidth="1"/>
    <col min="3592" max="3592" width="4.85546875" style="68" customWidth="1"/>
    <col min="3593" max="3593" width="9.42578125" style="68" customWidth="1"/>
    <col min="3594" max="3594" width="7" style="68" bestFit="1" customWidth="1"/>
    <col min="3595" max="3595" width="8.42578125" style="68" customWidth="1"/>
    <col min="3596" max="3596" width="5" style="68" customWidth="1"/>
    <col min="3597" max="3597" width="8.42578125" style="68" customWidth="1"/>
    <col min="3598" max="3598" width="5.7109375" style="68" customWidth="1"/>
    <col min="3599" max="3599" width="9.42578125" style="68" customWidth="1"/>
    <col min="3600" max="3600" width="5.7109375" style="68" customWidth="1"/>
    <col min="3601" max="3604" width="10.28515625" style="68" customWidth="1"/>
    <col min="3605" max="3840" width="9" style="68"/>
    <col min="3841" max="3841" width="0.7109375" style="68" customWidth="1"/>
    <col min="3842" max="3842" width="28.5703125" style="68" customWidth="1"/>
    <col min="3843" max="3843" width="9.42578125" style="68" customWidth="1"/>
    <col min="3844" max="3844" width="7" style="68" bestFit="1" customWidth="1"/>
    <col min="3845" max="3845" width="8.42578125" style="68" customWidth="1"/>
    <col min="3846" max="3846" width="6.7109375" style="68" bestFit="1" customWidth="1"/>
    <col min="3847" max="3847" width="8.42578125" style="68" customWidth="1"/>
    <col min="3848" max="3848" width="4.85546875" style="68" customWidth="1"/>
    <col min="3849" max="3849" width="9.42578125" style="68" customWidth="1"/>
    <col min="3850" max="3850" width="7" style="68" bestFit="1" customWidth="1"/>
    <col min="3851" max="3851" width="8.42578125" style="68" customWidth="1"/>
    <col min="3852" max="3852" width="5" style="68" customWidth="1"/>
    <col min="3853" max="3853" width="8.42578125" style="68" customWidth="1"/>
    <col min="3854" max="3854" width="5.7109375" style="68" customWidth="1"/>
    <col min="3855" max="3855" width="9.42578125" style="68" customWidth="1"/>
    <col min="3856" max="3856" width="5.7109375" style="68" customWidth="1"/>
    <col min="3857" max="3860" width="10.28515625" style="68" customWidth="1"/>
    <col min="3861" max="4096" width="9" style="68"/>
    <col min="4097" max="4097" width="0.7109375" style="68" customWidth="1"/>
    <col min="4098" max="4098" width="28.5703125" style="68" customWidth="1"/>
    <col min="4099" max="4099" width="9.42578125" style="68" customWidth="1"/>
    <col min="4100" max="4100" width="7" style="68" bestFit="1" customWidth="1"/>
    <col min="4101" max="4101" width="8.42578125" style="68" customWidth="1"/>
    <col min="4102" max="4102" width="6.7109375" style="68" bestFit="1" customWidth="1"/>
    <col min="4103" max="4103" width="8.42578125" style="68" customWidth="1"/>
    <col min="4104" max="4104" width="4.85546875" style="68" customWidth="1"/>
    <col min="4105" max="4105" width="9.42578125" style="68" customWidth="1"/>
    <col min="4106" max="4106" width="7" style="68" bestFit="1" customWidth="1"/>
    <col min="4107" max="4107" width="8.42578125" style="68" customWidth="1"/>
    <col min="4108" max="4108" width="5" style="68" customWidth="1"/>
    <col min="4109" max="4109" width="8.42578125" style="68" customWidth="1"/>
    <col min="4110" max="4110" width="5.7109375" style="68" customWidth="1"/>
    <col min="4111" max="4111" width="9.42578125" style="68" customWidth="1"/>
    <col min="4112" max="4112" width="5.7109375" style="68" customWidth="1"/>
    <col min="4113" max="4116" width="10.28515625" style="68" customWidth="1"/>
    <col min="4117" max="4352" width="9" style="68"/>
    <col min="4353" max="4353" width="0.7109375" style="68" customWidth="1"/>
    <col min="4354" max="4354" width="28.5703125" style="68" customWidth="1"/>
    <col min="4355" max="4355" width="9.42578125" style="68" customWidth="1"/>
    <col min="4356" max="4356" width="7" style="68" bestFit="1" customWidth="1"/>
    <col min="4357" max="4357" width="8.42578125" style="68" customWidth="1"/>
    <col min="4358" max="4358" width="6.7109375" style="68" bestFit="1" customWidth="1"/>
    <col min="4359" max="4359" width="8.42578125" style="68" customWidth="1"/>
    <col min="4360" max="4360" width="4.85546875" style="68" customWidth="1"/>
    <col min="4361" max="4361" width="9.42578125" style="68" customWidth="1"/>
    <col min="4362" max="4362" width="7" style="68" bestFit="1" customWidth="1"/>
    <col min="4363" max="4363" width="8.42578125" style="68" customWidth="1"/>
    <col min="4364" max="4364" width="5" style="68" customWidth="1"/>
    <col min="4365" max="4365" width="8.42578125" style="68" customWidth="1"/>
    <col min="4366" max="4366" width="5.7109375" style="68" customWidth="1"/>
    <col min="4367" max="4367" width="9.42578125" style="68" customWidth="1"/>
    <col min="4368" max="4368" width="5.7109375" style="68" customWidth="1"/>
    <col min="4369" max="4372" width="10.28515625" style="68" customWidth="1"/>
    <col min="4373" max="4608" width="9" style="68"/>
    <col min="4609" max="4609" width="0.7109375" style="68" customWidth="1"/>
    <col min="4610" max="4610" width="28.5703125" style="68" customWidth="1"/>
    <col min="4611" max="4611" width="9.42578125" style="68" customWidth="1"/>
    <col min="4612" max="4612" width="7" style="68" bestFit="1" customWidth="1"/>
    <col min="4613" max="4613" width="8.42578125" style="68" customWidth="1"/>
    <col min="4614" max="4614" width="6.7109375" style="68" bestFit="1" customWidth="1"/>
    <col min="4615" max="4615" width="8.42578125" style="68" customWidth="1"/>
    <col min="4616" max="4616" width="4.85546875" style="68" customWidth="1"/>
    <col min="4617" max="4617" width="9.42578125" style="68" customWidth="1"/>
    <col min="4618" max="4618" width="7" style="68" bestFit="1" customWidth="1"/>
    <col min="4619" max="4619" width="8.42578125" style="68" customWidth="1"/>
    <col min="4620" max="4620" width="5" style="68" customWidth="1"/>
    <col min="4621" max="4621" width="8.42578125" style="68" customWidth="1"/>
    <col min="4622" max="4622" width="5.7109375" style="68" customWidth="1"/>
    <col min="4623" max="4623" width="9.42578125" style="68" customWidth="1"/>
    <col min="4624" max="4624" width="5.7109375" style="68" customWidth="1"/>
    <col min="4625" max="4628" width="10.28515625" style="68" customWidth="1"/>
    <col min="4629" max="4864" width="9" style="68"/>
    <col min="4865" max="4865" width="0.7109375" style="68" customWidth="1"/>
    <col min="4866" max="4866" width="28.5703125" style="68" customWidth="1"/>
    <col min="4867" max="4867" width="9.42578125" style="68" customWidth="1"/>
    <col min="4868" max="4868" width="7" style="68" bestFit="1" customWidth="1"/>
    <col min="4869" max="4869" width="8.42578125" style="68" customWidth="1"/>
    <col min="4870" max="4870" width="6.7109375" style="68" bestFit="1" customWidth="1"/>
    <col min="4871" max="4871" width="8.42578125" style="68" customWidth="1"/>
    <col min="4872" max="4872" width="4.85546875" style="68" customWidth="1"/>
    <col min="4873" max="4873" width="9.42578125" style="68" customWidth="1"/>
    <col min="4874" max="4874" width="7" style="68" bestFit="1" customWidth="1"/>
    <col min="4875" max="4875" width="8.42578125" style="68" customWidth="1"/>
    <col min="4876" max="4876" width="5" style="68" customWidth="1"/>
    <col min="4877" max="4877" width="8.42578125" style="68" customWidth="1"/>
    <col min="4878" max="4878" width="5.7109375" style="68" customWidth="1"/>
    <col min="4879" max="4879" width="9.42578125" style="68" customWidth="1"/>
    <col min="4880" max="4880" width="5.7109375" style="68" customWidth="1"/>
    <col min="4881" max="4884" width="10.28515625" style="68" customWidth="1"/>
    <col min="4885" max="5120" width="9" style="68"/>
    <col min="5121" max="5121" width="0.7109375" style="68" customWidth="1"/>
    <col min="5122" max="5122" width="28.5703125" style="68" customWidth="1"/>
    <col min="5123" max="5123" width="9.42578125" style="68" customWidth="1"/>
    <col min="5124" max="5124" width="7" style="68" bestFit="1" customWidth="1"/>
    <col min="5125" max="5125" width="8.42578125" style="68" customWidth="1"/>
    <col min="5126" max="5126" width="6.7109375" style="68" bestFit="1" customWidth="1"/>
    <col min="5127" max="5127" width="8.42578125" style="68" customWidth="1"/>
    <col min="5128" max="5128" width="4.85546875" style="68" customWidth="1"/>
    <col min="5129" max="5129" width="9.42578125" style="68" customWidth="1"/>
    <col min="5130" max="5130" width="7" style="68" bestFit="1" customWidth="1"/>
    <col min="5131" max="5131" width="8.42578125" style="68" customWidth="1"/>
    <col min="5132" max="5132" width="5" style="68" customWidth="1"/>
    <col min="5133" max="5133" width="8.42578125" style="68" customWidth="1"/>
    <col min="5134" max="5134" width="5.7109375" style="68" customWidth="1"/>
    <col min="5135" max="5135" width="9.42578125" style="68" customWidth="1"/>
    <col min="5136" max="5136" width="5.7109375" style="68" customWidth="1"/>
    <col min="5137" max="5140" width="10.28515625" style="68" customWidth="1"/>
    <col min="5141" max="5376" width="9" style="68"/>
    <col min="5377" max="5377" width="0.7109375" style="68" customWidth="1"/>
    <col min="5378" max="5378" width="28.5703125" style="68" customWidth="1"/>
    <col min="5379" max="5379" width="9.42578125" style="68" customWidth="1"/>
    <col min="5380" max="5380" width="7" style="68" bestFit="1" customWidth="1"/>
    <col min="5381" max="5381" width="8.42578125" style="68" customWidth="1"/>
    <col min="5382" max="5382" width="6.7109375" style="68" bestFit="1" customWidth="1"/>
    <col min="5383" max="5383" width="8.42578125" style="68" customWidth="1"/>
    <col min="5384" max="5384" width="4.85546875" style="68" customWidth="1"/>
    <col min="5385" max="5385" width="9.42578125" style="68" customWidth="1"/>
    <col min="5386" max="5386" width="7" style="68" bestFit="1" customWidth="1"/>
    <col min="5387" max="5387" width="8.42578125" style="68" customWidth="1"/>
    <col min="5388" max="5388" width="5" style="68" customWidth="1"/>
    <col min="5389" max="5389" width="8.42578125" style="68" customWidth="1"/>
    <col min="5390" max="5390" width="5.7109375" style="68" customWidth="1"/>
    <col min="5391" max="5391" width="9.42578125" style="68" customWidth="1"/>
    <col min="5392" max="5392" width="5.7109375" style="68" customWidth="1"/>
    <col min="5393" max="5396" width="10.28515625" style="68" customWidth="1"/>
    <col min="5397" max="5632" width="9" style="68"/>
    <col min="5633" max="5633" width="0.7109375" style="68" customWidth="1"/>
    <col min="5634" max="5634" width="28.5703125" style="68" customWidth="1"/>
    <col min="5635" max="5635" width="9.42578125" style="68" customWidth="1"/>
    <col min="5636" max="5636" width="7" style="68" bestFit="1" customWidth="1"/>
    <col min="5637" max="5637" width="8.42578125" style="68" customWidth="1"/>
    <col min="5638" max="5638" width="6.7109375" style="68" bestFit="1" customWidth="1"/>
    <col min="5639" max="5639" width="8.42578125" style="68" customWidth="1"/>
    <col min="5640" max="5640" width="4.85546875" style="68" customWidth="1"/>
    <col min="5641" max="5641" width="9.42578125" style="68" customWidth="1"/>
    <col min="5642" max="5642" width="7" style="68" bestFit="1" customWidth="1"/>
    <col min="5643" max="5643" width="8.42578125" style="68" customWidth="1"/>
    <col min="5644" max="5644" width="5" style="68" customWidth="1"/>
    <col min="5645" max="5645" width="8.42578125" style="68" customWidth="1"/>
    <col min="5646" max="5646" width="5.7109375" style="68" customWidth="1"/>
    <col min="5647" max="5647" width="9.42578125" style="68" customWidth="1"/>
    <col min="5648" max="5648" width="5.7109375" style="68" customWidth="1"/>
    <col min="5649" max="5652" width="10.28515625" style="68" customWidth="1"/>
    <col min="5653" max="5888" width="9" style="68"/>
    <col min="5889" max="5889" width="0.7109375" style="68" customWidth="1"/>
    <col min="5890" max="5890" width="28.5703125" style="68" customWidth="1"/>
    <col min="5891" max="5891" width="9.42578125" style="68" customWidth="1"/>
    <col min="5892" max="5892" width="7" style="68" bestFit="1" customWidth="1"/>
    <col min="5893" max="5893" width="8.42578125" style="68" customWidth="1"/>
    <col min="5894" max="5894" width="6.7109375" style="68" bestFit="1" customWidth="1"/>
    <col min="5895" max="5895" width="8.42578125" style="68" customWidth="1"/>
    <col min="5896" max="5896" width="4.85546875" style="68" customWidth="1"/>
    <col min="5897" max="5897" width="9.42578125" style="68" customWidth="1"/>
    <col min="5898" max="5898" width="7" style="68" bestFit="1" customWidth="1"/>
    <col min="5899" max="5899" width="8.42578125" style="68" customWidth="1"/>
    <col min="5900" max="5900" width="5" style="68" customWidth="1"/>
    <col min="5901" max="5901" width="8.42578125" style="68" customWidth="1"/>
    <col min="5902" max="5902" width="5.7109375" style="68" customWidth="1"/>
    <col min="5903" max="5903" width="9.42578125" style="68" customWidth="1"/>
    <col min="5904" max="5904" width="5.7109375" style="68" customWidth="1"/>
    <col min="5905" max="5908" width="10.28515625" style="68" customWidth="1"/>
    <col min="5909" max="6144" width="9" style="68"/>
    <col min="6145" max="6145" width="0.7109375" style="68" customWidth="1"/>
    <col min="6146" max="6146" width="28.5703125" style="68" customWidth="1"/>
    <col min="6147" max="6147" width="9.42578125" style="68" customWidth="1"/>
    <col min="6148" max="6148" width="7" style="68" bestFit="1" customWidth="1"/>
    <col min="6149" max="6149" width="8.42578125" style="68" customWidth="1"/>
    <col min="6150" max="6150" width="6.7109375" style="68" bestFit="1" customWidth="1"/>
    <col min="6151" max="6151" width="8.42578125" style="68" customWidth="1"/>
    <col min="6152" max="6152" width="4.85546875" style="68" customWidth="1"/>
    <col min="6153" max="6153" width="9.42578125" style="68" customWidth="1"/>
    <col min="6154" max="6154" width="7" style="68" bestFit="1" customWidth="1"/>
    <col min="6155" max="6155" width="8.42578125" style="68" customWidth="1"/>
    <col min="6156" max="6156" width="5" style="68" customWidth="1"/>
    <col min="6157" max="6157" width="8.42578125" style="68" customWidth="1"/>
    <col min="6158" max="6158" width="5.7109375" style="68" customWidth="1"/>
    <col min="6159" max="6159" width="9.42578125" style="68" customWidth="1"/>
    <col min="6160" max="6160" width="5.7109375" style="68" customWidth="1"/>
    <col min="6161" max="6164" width="10.28515625" style="68" customWidth="1"/>
    <col min="6165" max="6400" width="9" style="68"/>
    <col min="6401" max="6401" width="0.7109375" style="68" customWidth="1"/>
    <col min="6402" max="6402" width="28.5703125" style="68" customWidth="1"/>
    <col min="6403" max="6403" width="9.42578125" style="68" customWidth="1"/>
    <col min="6404" max="6404" width="7" style="68" bestFit="1" customWidth="1"/>
    <col min="6405" max="6405" width="8.42578125" style="68" customWidth="1"/>
    <col min="6406" max="6406" width="6.7109375" style="68" bestFit="1" customWidth="1"/>
    <col min="6407" max="6407" width="8.42578125" style="68" customWidth="1"/>
    <col min="6408" max="6408" width="4.85546875" style="68" customWidth="1"/>
    <col min="6409" max="6409" width="9.42578125" style="68" customWidth="1"/>
    <col min="6410" max="6410" width="7" style="68" bestFit="1" customWidth="1"/>
    <col min="6411" max="6411" width="8.42578125" style="68" customWidth="1"/>
    <col min="6412" max="6412" width="5" style="68" customWidth="1"/>
    <col min="6413" max="6413" width="8.42578125" style="68" customWidth="1"/>
    <col min="6414" max="6414" width="5.7109375" style="68" customWidth="1"/>
    <col min="6415" max="6415" width="9.42578125" style="68" customWidth="1"/>
    <col min="6416" max="6416" width="5.7109375" style="68" customWidth="1"/>
    <col min="6417" max="6420" width="10.28515625" style="68" customWidth="1"/>
    <col min="6421" max="6656" width="9" style="68"/>
    <col min="6657" max="6657" width="0.7109375" style="68" customWidth="1"/>
    <col min="6658" max="6658" width="28.5703125" style="68" customWidth="1"/>
    <col min="6659" max="6659" width="9.42578125" style="68" customWidth="1"/>
    <col min="6660" max="6660" width="7" style="68" bestFit="1" customWidth="1"/>
    <col min="6661" max="6661" width="8.42578125" style="68" customWidth="1"/>
    <col min="6662" max="6662" width="6.7109375" style="68" bestFit="1" customWidth="1"/>
    <col min="6663" max="6663" width="8.42578125" style="68" customWidth="1"/>
    <col min="6664" max="6664" width="4.85546875" style="68" customWidth="1"/>
    <col min="6665" max="6665" width="9.42578125" style="68" customWidth="1"/>
    <col min="6666" max="6666" width="7" style="68" bestFit="1" customWidth="1"/>
    <col min="6667" max="6667" width="8.42578125" style="68" customWidth="1"/>
    <col min="6668" max="6668" width="5" style="68" customWidth="1"/>
    <col min="6669" max="6669" width="8.42578125" style="68" customWidth="1"/>
    <col min="6670" max="6670" width="5.7109375" style="68" customWidth="1"/>
    <col min="6671" max="6671" width="9.42578125" style="68" customWidth="1"/>
    <col min="6672" max="6672" width="5.7109375" style="68" customWidth="1"/>
    <col min="6673" max="6676" width="10.28515625" style="68" customWidth="1"/>
    <col min="6677" max="6912" width="9" style="68"/>
    <col min="6913" max="6913" width="0.7109375" style="68" customWidth="1"/>
    <col min="6914" max="6914" width="28.5703125" style="68" customWidth="1"/>
    <col min="6915" max="6915" width="9.42578125" style="68" customWidth="1"/>
    <col min="6916" max="6916" width="7" style="68" bestFit="1" customWidth="1"/>
    <col min="6917" max="6917" width="8.42578125" style="68" customWidth="1"/>
    <col min="6918" max="6918" width="6.7109375" style="68" bestFit="1" customWidth="1"/>
    <col min="6919" max="6919" width="8.42578125" style="68" customWidth="1"/>
    <col min="6920" max="6920" width="4.85546875" style="68" customWidth="1"/>
    <col min="6921" max="6921" width="9.42578125" style="68" customWidth="1"/>
    <col min="6922" max="6922" width="7" style="68" bestFit="1" customWidth="1"/>
    <col min="6923" max="6923" width="8.42578125" style="68" customWidth="1"/>
    <col min="6924" max="6924" width="5" style="68" customWidth="1"/>
    <col min="6925" max="6925" width="8.42578125" style="68" customWidth="1"/>
    <col min="6926" max="6926" width="5.7109375" style="68" customWidth="1"/>
    <col min="6927" max="6927" width="9.42578125" style="68" customWidth="1"/>
    <col min="6928" max="6928" width="5.7109375" style="68" customWidth="1"/>
    <col min="6929" max="6932" width="10.28515625" style="68" customWidth="1"/>
    <col min="6933" max="7168" width="9" style="68"/>
    <col min="7169" max="7169" width="0.7109375" style="68" customWidth="1"/>
    <col min="7170" max="7170" width="28.5703125" style="68" customWidth="1"/>
    <col min="7171" max="7171" width="9.42578125" style="68" customWidth="1"/>
    <col min="7172" max="7172" width="7" style="68" bestFit="1" customWidth="1"/>
    <col min="7173" max="7173" width="8.42578125" style="68" customWidth="1"/>
    <col min="7174" max="7174" width="6.7109375" style="68" bestFit="1" customWidth="1"/>
    <col min="7175" max="7175" width="8.42578125" style="68" customWidth="1"/>
    <col min="7176" max="7176" width="4.85546875" style="68" customWidth="1"/>
    <col min="7177" max="7177" width="9.42578125" style="68" customWidth="1"/>
    <col min="7178" max="7178" width="7" style="68" bestFit="1" customWidth="1"/>
    <col min="7179" max="7179" width="8.42578125" style="68" customWidth="1"/>
    <col min="7180" max="7180" width="5" style="68" customWidth="1"/>
    <col min="7181" max="7181" width="8.42578125" style="68" customWidth="1"/>
    <col min="7182" max="7182" width="5.7109375" style="68" customWidth="1"/>
    <col min="7183" max="7183" width="9.42578125" style="68" customWidth="1"/>
    <col min="7184" max="7184" width="5.7109375" style="68" customWidth="1"/>
    <col min="7185" max="7188" width="10.28515625" style="68" customWidth="1"/>
    <col min="7189" max="7424" width="9" style="68"/>
    <col min="7425" max="7425" width="0.7109375" style="68" customWidth="1"/>
    <col min="7426" max="7426" width="28.5703125" style="68" customWidth="1"/>
    <col min="7427" max="7427" width="9.42578125" style="68" customWidth="1"/>
    <col min="7428" max="7428" width="7" style="68" bestFit="1" customWidth="1"/>
    <col min="7429" max="7429" width="8.42578125" style="68" customWidth="1"/>
    <col min="7430" max="7430" width="6.7109375" style="68" bestFit="1" customWidth="1"/>
    <col min="7431" max="7431" width="8.42578125" style="68" customWidth="1"/>
    <col min="7432" max="7432" width="4.85546875" style="68" customWidth="1"/>
    <col min="7433" max="7433" width="9.42578125" style="68" customWidth="1"/>
    <col min="7434" max="7434" width="7" style="68" bestFit="1" customWidth="1"/>
    <col min="7435" max="7435" width="8.42578125" style="68" customWidth="1"/>
    <col min="7436" max="7436" width="5" style="68" customWidth="1"/>
    <col min="7437" max="7437" width="8.42578125" style="68" customWidth="1"/>
    <col min="7438" max="7438" width="5.7109375" style="68" customWidth="1"/>
    <col min="7439" max="7439" width="9.42578125" style="68" customWidth="1"/>
    <col min="7440" max="7440" width="5.7109375" style="68" customWidth="1"/>
    <col min="7441" max="7444" width="10.28515625" style="68" customWidth="1"/>
    <col min="7445" max="7680" width="9" style="68"/>
    <col min="7681" max="7681" width="0.7109375" style="68" customWidth="1"/>
    <col min="7682" max="7682" width="28.5703125" style="68" customWidth="1"/>
    <col min="7683" max="7683" width="9.42578125" style="68" customWidth="1"/>
    <col min="7684" max="7684" width="7" style="68" bestFit="1" customWidth="1"/>
    <col min="7685" max="7685" width="8.42578125" style="68" customWidth="1"/>
    <col min="7686" max="7686" width="6.7109375" style="68" bestFit="1" customWidth="1"/>
    <col min="7687" max="7687" width="8.42578125" style="68" customWidth="1"/>
    <col min="7688" max="7688" width="4.85546875" style="68" customWidth="1"/>
    <col min="7689" max="7689" width="9.42578125" style="68" customWidth="1"/>
    <col min="7690" max="7690" width="7" style="68" bestFit="1" customWidth="1"/>
    <col min="7691" max="7691" width="8.42578125" style="68" customWidth="1"/>
    <col min="7692" max="7692" width="5" style="68" customWidth="1"/>
    <col min="7693" max="7693" width="8.42578125" style="68" customWidth="1"/>
    <col min="7694" max="7694" width="5.7109375" style="68" customWidth="1"/>
    <col min="7695" max="7695" width="9.42578125" style="68" customWidth="1"/>
    <col min="7696" max="7696" width="5.7109375" style="68" customWidth="1"/>
    <col min="7697" max="7700" width="10.28515625" style="68" customWidth="1"/>
    <col min="7701" max="7936" width="9" style="68"/>
    <col min="7937" max="7937" width="0.7109375" style="68" customWidth="1"/>
    <col min="7938" max="7938" width="28.5703125" style="68" customWidth="1"/>
    <col min="7939" max="7939" width="9.42578125" style="68" customWidth="1"/>
    <col min="7940" max="7940" width="7" style="68" bestFit="1" customWidth="1"/>
    <col min="7941" max="7941" width="8.42578125" style="68" customWidth="1"/>
    <col min="7942" max="7942" width="6.7109375" style="68" bestFit="1" customWidth="1"/>
    <col min="7943" max="7943" width="8.42578125" style="68" customWidth="1"/>
    <col min="7944" max="7944" width="4.85546875" style="68" customWidth="1"/>
    <col min="7945" max="7945" width="9.42578125" style="68" customWidth="1"/>
    <col min="7946" max="7946" width="7" style="68" bestFit="1" customWidth="1"/>
    <col min="7947" max="7947" width="8.42578125" style="68" customWidth="1"/>
    <col min="7948" max="7948" width="5" style="68" customWidth="1"/>
    <col min="7949" max="7949" width="8.42578125" style="68" customWidth="1"/>
    <col min="7950" max="7950" width="5.7109375" style="68" customWidth="1"/>
    <col min="7951" max="7951" width="9.42578125" style="68" customWidth="1"/>
    <col min="7952" max="7952" width="5.7109375" style="68" customWidth="1"/>
    <col min="7953" max="7956" width="10.28515625" style="68" customWidth="1"/>
    <col min="7957" max="8192" width="9" style="68"/>
    <col min="8193" max="8193" width="0.7109375" style="68" customWidth="1"/>
    <col min="8194" max="8194" width="28.5703125" style="68" customWidth="1"/>
    <col min="8195" max="8195" width="9.42578125" style="68" customWidth="1"/>
    <col min="8196" max="8196" width="7" style="68" bestFit="1" customWidth="1"/>
    <col min="8197" max="8197" width="8.42578125" style="68" customWidth="1"/>
    <col min="8198" max="8198" width="6.7109375" style="68" bestFit="1" customWidth="1"/>
    <col min="8199" max="8199" width="8.42578125" style="68" customWidth="1"/>
    <col min="8200" max="8200" width="4.85546875" style="68" customWidth="1"/>
    <col min="8201" max="8201" width="9.42578125" style="68" customWidth="1"/>
    <col min="8202" max="8202" width="7" style="68" bestFit="1" customWidth="1"/>
    <col min="8203" max="8203" width="8.42578125" style="68" customWidth="1"/>
    <col min="8204" max="8204" width="5" style="68" customWidth="1"/>
    <col min="8205" max="8205" width="8.42578125" style="68" customWidth="1"/>
    <col min="8206" max="8206" width="5.7109375" style="68" customWidth="1"/>
    <col min="8207" max="8207" width="9.42578125" style="68" customWidth="1"/>
    <col min="8208" max="8208" width="5.7109375" style="68" customWidth="1"/>
    <col min="8209" max="8212" width="10.28515625" style="68" customWidth="1"/>
    <col min="8213" max="8448" width="9" style="68"/>
    <col min="8449" max="8449" width="0.7109375" style="68" customWidth="1"/>
    <col min="8450" max="8450" width="28.5703125" style="68" customWidth="1"/>
    <col min="8451" max="8451" width="9.42578125" style="68" customWidth="1"/>
    <col min="8452" max="8452" width="7" style="68" bestFit="1" customWidth="1"/>
    <col min="8453" max="8453" width="8.42578125" style="68" customWidth="1"/>
    <col min="8454" max="8454" width="6.7109375" style="68" bestFit="1" customWidth="1"/>
    <col min="8455" max="8455" width="8.42578125" style="68" customWidth="1"/>
    <col min="8456" max="8456" width="4.85546875" style="68" customWidth="1"/>
    <col min="8457" max="8457" width="9.42578125" style="68" customWidth="1"/>
    <col min="8458" max="8458" width="7" style="68" bestFit="1" customWidth="1"/>
    <col min="8459" max="8459" width="8.42578125" style="68" customWidth="1"/>
    <col min="8460" max="8460" width="5" style="68" customWidth="1"/>
    <col min="8461" max="8461" width="8.42578125" style="68" customWidth="1"/>
    <col min="8462" max="8462" width="5.7109375" style="68" customWidth="1"/>
    <col min="8463" max="8463" width="9.42578125" style="68" customWidth="1"/>
    <col min="8464" max="8464" width="5.7109375" style="68" customWidth="1"/>
    <col min="8465" max="8468" width="10.28515625" style="68" customWidth="1"/>
    <col min="8469" max="8704" width="9" style="68"/>
    <col min="8705" max="8705" width="0.7109375" style="68" customWidth="1"/>
    <col min="8706" max="8706" width="28.5703125" style="68" customWidth="1"/>
    <col min="8707" max="8707" width="9.42578125" style="68" customWidth="1"/>
    <col min="8708" max="8708" width="7" style="68" bestFit="1" customWidth="1"/>
    <col min="8709" max="8709" width="8.42578125" style="68" customWidth="1"/>
    <col min="8710" max="8710" width="6.7109375" style="68" bestFit="1" customWidth="1"/>
    <col min="8711" max="8711" width="8.42578125" style="68" customWidth="1"/>
    <col min="8712" max="8712" width="4.85546875" style="68" customWidth="1"/>
    <col min="8713" max="8713" width="9.42578125" style="68" customWidth="1"/>
    <col min="8714" max="8714" width="7" style="68" bestFit="1" customWidth="1"/>
    <col min="8715" max="8715" width="8.42578125" style="68" customWidth="1"/>
    <col min="8716" max="8716" width="5" style="68" customWidth="1"/>
    <col min="8717" max="8717" width="8.42578125" style="68" customWidth="1"/>
    <col min="8718" max="8718" width="5.7109375" style="68" customWidth="1"/>
    <col min="8719" max="8719" width="9.42578125" style="68" customWidth="1"/>
    <col min="8720" max="8720" width="5.7109375" style="68" customWidth="1"/>
    <col min="8721" max="8724" width="10.28515625" style="68" customWidth="1"/>
    <col min="8725" max="8960" width="9" style="68"/>
    <col min="8961" max="8961" width="0.7109375" style="68" customWidth="1"/>
    <col min="8962" max="8962" width="28.5703125" style="68" customWidth="1"/>
    <col min="8963" max="8963" width="9.42578125" style="68" customWidth="1"/>
    <col min="8964" max="8964" width="7" style="68" bestFit="1" customWidth="1"/>
    <col min="8965" max="8965" width="8.42578125" style="68" customWidth="1"/>
    <col min="8966" max="8966" width="6.7109375" style="68" bestFit="1" customWidth="1"/>
    <col min="8967" max="8967" width="8.42578125" style="68" customWidth="1"/>
    <col min="8968" max="8968" width="4.85546875" style="68" customWidth="1"/>
    <col min="8969" max="8969" width="9.42578125" style="68" customWidth="1"/>
    <col min="8970" max="8970" width="7" style="68" bestFit="1" customWidth="1"/>
    <col min="8971" max="8971" width="8.42578125" style="68" customWidth="1"/>
    <col min="8972" max="8972" width="5" style="68" customWidth="1"/>
    <col min="8973" max="8973" width="8.42578125" style="68" customWidth="1"/>
    <col min="8974" max="8974" width="5.7109375" style="68" customWidth="1"/>
    <col min="8975" max="8975" width="9.42578125" style="68" customWidth="1"/>
    <col min="8976" max="8976" width="5.7109375" style="68" customWidth="1"/>
    <col min="8977" max="8980" width="10.28515625" style="68" customWidth="1"/>
    <col min="8981" max="9216" width="9" style="68"/>
    <col min="9217" max="9217" width="0.7109375" style="68" customWidth="1"/>
    <col min="9218" max="9218" width="28.5703125" style="68" customWidth="1"/>
    <col min="9219" max="9219" width="9.42578125" style="68" customWidth="1"/>
    <col min="9220" max="9220" width="7" style="68" bestFit="1" customWidth="1"/>
    <col min="9221" max="9221" width="8.42578125" style="68" customWidth="1"/>
    <col min="9222" max="9222" width="6.7109375" style="68" bestFit="1" customWidth="1"/>
    <col min="9223" max="9223" width="8.42578125" style="68" customWidth="1"/>
    <col min="9224" max="9224" width="4.85546875" style="68" customWidth="1"/>
    <col min="9225" max="9225" width="9.42578125" style="68" customWidth="1"/>
    <col min="9226" max="9226" width="7" style="68" bestFit="1" customWidth="1"/>
    <col min="9227" max="9227" width="8.42578125" style="68" customWidth="1"/>
    <col min="9228" max="9228" width="5" style="68" customWidth="1"/>
    <col min="9229" max="9229" width="8.42578125" style="68" customWidth="1"/>
    <col min="9230" max="9230" width="5.7109375" style="68" customWidth="1"/>
    <col min="9231" max="9231" width="9.42578125" style="68" customWidth="1"/>
    <col min="9232" max="9232" width="5.7109375" style="68" customWidth="1"/>
    <col min="9233" max="9236" width="10.28515625" style="68" customWidth="1"/>
    <col min="9237" max="9472" width="9" style="68"/>
    <col min="9473" max="9473" width="0.7109375" style="68" customWidth="1"/>
    <col min="9474" max="9474" width="28.5703125" style="68" customWidth="1"/>
    <col min="9475" max="9475" width="9.42578125" style="68" customWidth="1"/>
    <col min="9476" max="9476" width="7" style="68" bestFit="1" customWidth="1"/>
    <col min="9477" max="9477" width="8.42578125" style="68" customWidth="1"/>
    <col min="9478" max="9478" width="6.7109375" style="68" bestFit="1" customWidth="1"/>
    <col min="9479" max="9479" width="8.42578125" style="68" customWidth="1"/>
    <col min="9480" max="9480" width="4.85546875" style="68" customWidth="1"/>
    <col min="9481" max="9481" width="9.42578125" style="68" customWidth="1"/>
    <col min="9482" max="9482" width="7" style="68" bestFit="1" customWidth="1"/>
    <col min="9483" max="9483" width="8.42578125" style="68" customWidth="1"/>
    <col min="9484" max="9484" width="5" style="68" customWidth="1"/>
    <col min="9485" max="9485" width="8.42578125" style="68" customWidth="1"/>
    <col min="9486" max="9486" width="5.7109375" style="68" customWidth="1"/>
    <col min="9487" max="9487" width="9.42578125" style="68" customWidth="1"/>
    <col min="9488" max="9488" width="5.7109375" style="68" customWidth="1"/>
    <col min="9489" max="9492" width="10.28515625" style="68" customWidth="1"/>
    <col min="9493" max="9728" width="9" style="68"/>
    <col min="9729" max="9729" width="0.7109375" style="68" customWidth="1"/>
    <col min="9730" max="9730" width="28.5703125" style="68" customWidth="1"/>
    <col min="9731" max="9731" width="9.42578125" style="68" customWidth="1"/>
    <col min="9732" max="9732" width="7" style="68" bestFit="1" customWidth="1"/>
    <col min="9733" max="9733" width="8.42578125" style="68" customWidth="1"/>
    <col min="9734" max="9734" width="6.7109375" style="68" bestFit="1" customWidth="1"/>
    <col min="9735" max="9735" width="8.42578125" style="68" customWidth="1"/>
    <col min="9736" max="9736" width="4.85546875" style="68" customWidth="1"/>
    <col min="9737" max="9737" width="9.42578125" style="68" customWidth="1"/>
    <col min="9738" max="9738" width="7" style="68" bestFit="1" customWidth="1"/>
    <col min="9739" max="9739" width="8.42578125" style="68" customWidth="1"/>
    <col min="9740" max="9740" width="5" style="68" customWidth="1"/>
    <col min="9741" max="9741" width="8.42578125" style="68" customWidth="1"/>
    <col min="9742" max="9742" width="5.7109375" style="68" customWidth="1"/>
    <col min="9743" max="9743" width="9.42578125" style="68" customWidth="1"/>
    <col min="9744" max="9744" width="5.7109375" style="68" customWidth="1"/>
    <col min="9745" max="9748" width="10.28515625" style="68" customWidth="1"/>
    <col min="9749" max="9984" width="9" style="68"/>
    <col min="9985" max="9985" width="0.7109375" style="68" customWidth="1"/>
    <col min="9986" max="9986" width="28.5703125" style="68" customWidth="1"/>
    <col min="9987" max="9987" width="9.42578125" style="68" customWidth="1"/>
    <col min="9988" max="9988" width="7" style="68" bestFit="1" customWidth="1"/>
    <col min="9989" max="9989" width="8.42578125" style="68" customWidth="1"/>
    <col min="9990" max="9990" width="6.7109375" style="68" bestFit="1" customWidth="1"/>
    <col min="9991" max="9991" width="8.42578125" style="68" customWidth="1"/>
    <col min="9992" max="9992" width="4.85546875" style="68" customWidth="1"/>
    <col min="9993" max="9993" width="9.42578125" style="68" customWidth="1"/>
    <col min="9994" max="9994" width="7" style="68" bestFit="1" customWidth="1"/>
    <col min="9995" max="9995" width="8.42578125" style="68" customWidth="1"/>
    <col min="9996" max="9996" width="5" style="68" customWidth="1"/>
    <col min="9997" max="9997" width="8.42578125" style="68" customWidth="1"/>
    <col min="9998" max="9998" width="5.7109375" style="68" customWidth="1"/>
    <col min="9999" max="9999" width="9.42578125" style="68" customWidth="1"/>
    <col min="10000" max="10000" width="5.7109375" style="68" customWidth="1"/>
    <col min="10001" max="10004" width="10.28515625" style="68" customWidth="1"/>
    <col min="10005" max="10240" width="9" style="68"/>
    <col min="10241" max="10241" width="0.7109375" style="68" customWidth="1"/>
    <col min="10242" max="10242" width="28.5703125" style="68" customWidth="1"/>
    <col min="10243" max="10243" width="9.42578125" style="68" customWidth="1"/>
    <col min="10244" max="10244" width="7" style="68" bestFit="1" customWidth="1"/>
    <col min="10245" max="10245" width="8.42578125" style="68" customWidth="1"/>
    <col min="10246" max="10246" width="6.7109375" style="68" bestFit="1" customWidth="1"/>
    <col min="10247" max="10247" width="8.42578125" style="68" customWidth="1"/>
    <col min="10248" max="10248" width="4.85546875" style="68" customWidth="1"/>
    <col min="10249" max="10249" width="9.42578125" style="68" customWidth="1"/>
    <col min="10250" max="10250" width="7" style="68" bestFit="1" customWidth="1"/>
    <col min="10251" max="10251" width="8.42578125" style="68" customWidth="1"/>
    <col min="10252" max="10252" width="5" style="68" customWidth="1"/>
    <col min="10253" max="10253" width="8.42578125" style="68" customWidth="1"/>
    <col min="10254" max="10254" width="5.7109375" style="68" customWidth="1"/>
    <col min="10255" max="10255" width="9.42578125" style="68" customWidth="1"/>
    <col min="10256" max="10256" width="5.7109375" style="68" customWidth="1"/>
    <col min="10257" max="10260" width="10.28515625" style="68" customWidth="1"/>
    <col min="10261" max="10496" width="9" style="68"/>
    <col min="10497" max="10497" width="0.7109375" style="68" customWidth="1"/>
    <col min="10498" max="10498" width="28.5703125" style="68" customWidth="1"/>
    <col min="10499" max="10499" width="9.42578125" style="68" customWidth="1"/>
    <col min="10500" max="10500" width="7" style="68" bestFit="1" customWidth="1"/>
    <col min="10501" max="10501" width="8.42578125" style="68" customWidth="1"/>
    <col min="10502" max="10502" width="6.7109375" style="68" bestFit="1" customWidth="1"/>
    <col min="10503" max="10503" width="8.42578125" style="68" customWidth="1"/>
    <col min="10504" max="10504" width="4.85546875" style="68" customWidth="1"/>
    <col min="10505" max="10505" width="9.42578125" style="68" customWidth="1"/>
    <col min="10506" max="10506" width="7" style="68" bestFit="1" customWidth="1"/>
    <col min="10507" max="10507" width="8.42578125" style="68" customWidth="1"/>
    <col min="10508" max="10508" width="5" style="68" customWidth="1"/>
    <col min="10509" max="10509" width="8.42578125" style="68" customWidth="1"/>
    <col min="10510" max="10510" width="5.7109375" style="68" customWidth="1"/>
    <col min="10511" max="10511" width="9.42578125" style="68" customWidth="1"/>
    <col min="10512" max="10512" width="5.7109375" style="68" customWidth="1"/>
    <col min="10513" max="10516" width="10.28515625" style="68" customWidth="1"/>
    <col min="10517" max="10752" width="9" style="68"/>
    <col min="10753" max="10753" width="0.7109375" style="68" customWidth="1"/>
    <col min="10754" max="10754" width="28.5703125" style="68" customWidth="1"/>
    <col min="10755" max="10755" width="9.42578125" style="68" customWidth="1"/>
    <col min="10756" max="10756" width="7" style="68" bestFit="1" customWidth="1"/>
    <col min="10757" max="10757" width="8.42578125" style="68" customWidth="1"/>
    <col min="10758" max="10758" width="6.7109375" style="68" bestFit="1" customWidth="1"/>
    <col min="10759" max="10759" width="8.42578125" style="68" customWidth="1"/>
    <col min="10760" max="10760" width="4.85546875" style="68" customWidth="1"/>
    <col min="10761" max="10761" width="9.42578125" style="68" customWidth="1"/>
    <col min="10762" max="10762" width="7" style="68" bestFit="1" customWidth="1"/>
    <col min="10763" max="10763" width="8.42578125" style="68" customWidth="1"/>
    <col min="10764" max="10764" width="5" style="68" customWidth="1"/>
    <col min="10765" max="10765" width="8.42578125" style="68" customWidth="1"/>
    <col min="10766" max="10766" width="5.7109375" style="68" customWidth="1"/>
    <col min="10767" max="10767" width="9.42578125" style="68" customWidth="1"/>
    <col min="10768" max="10768" width="5.7109375" style="68" customWidth="1"/>
    <col min="10769" max="10772" width="10.28515625" style="68" customWidth="1"/>
    <col min="10773" max="11008" width="9" style="68"/>
    <col min="11009" max="11009" width="0.7109375" style="68" customWidth="1"/>
    <col min="11010" max="11010" width="28.5703125" style="68" customWidth="1"/>
    <col min="11011" max="11011" width="9.42578125" style="68" customWidth="1"/>
    <col min="11012" max="11012" width="7" style="68" bestFit="1" customWidth="1"/>
    <col min="11013" max="11013" width="8.42578125" style="68" customWidth="1"/>
    <col min="11014" max="11014" width="6.7109375" style="68" bestFit="1" customWidth="1"/>
    <col min="11015" max="11015" width="8.42578125" style="68" customWidth="1"/>
    <col min="11016" max="11016" width="4.85546875" style="68" customWidth="1"/>
    <col min="11017" max="11017" width="9.42578125" style="68" customWidth="1"/>
    <col min="11018" max="11018" width="7" style="68" bestFit="1" customWidth="1"/>
    <col min="11019" max="11019" width="8.42578125" style="68" customWidth="1"/>
    <col min="11020" max="11020" width="5" style="68" customWidth="1"/>
    <col min="11021" max="11021" width="8.42578125" style="68" customWidth="1"/>
    <col min="11022" max="11022" width="5.7109375" style="68" customWidth="1"/>
    <col min="11023" max="11023" width="9.42578125" style="68" customWidth="1"/>
    <col min="11024" max="11024" width="5.7109375" style="68" customWidth="1"/>
    <col min="11025" max="11028" width="10.28515625" style="68" customWidth="1"/>
    <col min="11029" max="11264" width="9" style="68"/>
    <col min="11265" max="11265" width="0.7109375" style="68" customWidth="1"/>
    <col min="11266" max="11266" width="28.5703125" style="68" customWidth="1"/>
    <col min="11267" max="11267" width="9.42578125" style="68" customWidth="1"/>
    <col min="11268" max="11268" width="7" style="68" bestFit="1" customWidth="1"/>
    <col min="11269" max="11269" width="8.42578125" style="68" customWidth="1"/>
    <col min="11270" max="11270" width="6.7109375" style="68" bestFit="1" customWidth="1"/>
    <col min="11271" max="11271" width="8.42578125" style="68" customWidth="1"/>
    <col min="11272" max="11272" width="4.85546875" style="68" customWidth="1"/>
    <col min="11273" max="11273" width="9.42578125" style="68" customWidth="1"/>
    <col min="11274" max="11274" width="7" style="68" bestFit="1" customWidth="1"/>
    <col min="11275" max="11275" width="8.42578125" style="68" customWidth="1"/>
    <col min="11276" max="11276" width="5" style="68" customWidth="1"/>
    <col min="11277" max="11277" width="8.42578125" style="68" customWidth="1"/>
    <col min="11278" max="11278" width="5.7109375" style="68" customWidth="1"/>
    <col min="11279" max="11279" width="9.42578125" style="68" customWidth="1"/>
    <col min="11280" max="11280" width="5.7109375" style="68" customWidth="1"/>
    <col min="11281" max="11284" width="10.28515625" style="68" customWidth="1"/>
    <col min="11285" max="11520" width="9" style="68"/>
    <col min="11521" max="11521" width="0.7109375" style="68" customWidth="1"/>
    <col min="11522" max="11522" width="28.5703125" style="68" customWidth="1"/>
    <col min="11523" max="11523" width="9.42578125" style="68" customWidth="1"/>
    <col min="11524" max="11524" width="7" style="68" bestFit="1" customWidth="1"/>
    <col min="11525" max="11525" width="8.42578125" style="68" customWidth="1"/>
    <col min="11526" max="11526" width="6.7109375" style="68" bestFit="1" customWidth="1"/>
    <col min="11527" max="11527" width="8.42578125" style="68" customWidth="1"/>
    <col min="11528" max="11528" width="4.85546875" style="68" customWidth="1"/>
    <col min="11529" max="11529" width="9.42578125" style="68" customWidth="1"/>
    <col min="11530" max="11530" width="7" style="68" bestFit="1" customWidth="1"/>
    <col min="11531" max="11531" width="8.42578125" style="68" customWidth="1"/>
    <col min="11532" max="11532" width="5" style="68" customWidth="1"/>
    <col min="11533" max="11533" width="8.42578125" style="68" customWidth="1"/>
    <col min="11534" max="11534" width="5.7109375" style="68" customWidth="1"/>
    <col min="11535" max="11535" width="9.42578125" style="68" customWidth="1"/>
    <col min="11536" max="11536" width="5.7109375" style="68" customWidth="1"/>
    <col min="11537" max="11540" width="10.28515625" style="68" customWidth="1"/>
    <col min="11541" max="11776" width="9" style="68"/>
    <col min="11777" max="11777" width="0.7109375" style="68" customWidth="1"/>
    <col min="11778" max="11778" width="28.5703125" style="68" customWidth="1"/>
    <col min="11779" max="11779" width="9.42578125" style="68" customWidth="1"/>
    <col min="11780" max="11780" width="7" style="68" bestFit="1" customWidth="1"/>
    <col min="11781" max="11781" width="8.42578125" style="68" customWidth="1"/>
    <col min="11782" max="11782" width="6.7109375" style="68" bestFit="1" customWidth="1"/>
    <col min="11783" max="11783" width="8.42578125" style="68" customWidth="1"/>
    <col min="11784" max="11784" width="4.85546875" style="68" customWidth="1"/>
    <col min="11785" max="11785" width="9.42578125" style="68" customWidth="1"/>
    <col min="11786" max="11786" width="7" style="68" bestFit="1" customWidth="1"/>
    <col min="11787" max="11787" width="8.42578125" style="68" customWidth="1"/>
    <col min="11788" max="11788" width="5" style="68" customWidth="1"/>
    <col min="11789" max="11789" width="8.42578125" style="68" customWidth="1"/>
    <col min="11790" max="11790" width="5.7109375" style="68" customWidth="1"/>
    <col min="11791" max="11791" width="9.42578125" style="68" customWidth="1"/>
    <col min="11792" max="11792" width="5.7109375" style="68" customWidth="1"/>
    <col min="11793" max="11796" width="10.28515625" style="68" customWidth="1"/>
    <col min="11797" max="12032" width="9" style="68"/>
    <col min="12033" max="12033" width="0.7109375" style="68" customWidth="1"/>
    <col min="12034" max="12034" width="28.5703125" style="68" customWidth="1"/>
    <col min="12035" max="12035" width="9.42578125" style="68" customWidth="1"/>
    <col min="12036" max="12036" width="7" style="68" bestFit="1" customWidth="1"/>
    <col min="12037" max="12037" width="8.42578125" style="68" customWidth="1"/>
    <col min="12038" max="12038" width="6.7109375" style="68" bestFit="1" customWidth="1"/>
    <col min="12039" max="12039" width="8.42578125" style="68" customWidth="1"/>
    <col min="12040" max="12040" width="4.85546875" style="68" customWidth="1"/>
    <col min="12041" max="12041" width="9.42578125" style="68" customWidth="1"/>
    <col min="12042" max="12042" width="7" style="68" bestFit="1" customWidth="1"/>
    <col min="12043" max="12043" width="8.42578125" style="68" customWidth="1"/>
    <col min="12044" max="12044" width="5" style="68" customWidth="1"/>
    <col min="12045" max="12045" width="8.42578125" style="68" customWidth="1"/>
    <col min="12046" max="12046" width="5.7109375" style="68" customWidth="1"/>
    <col min="12047" max="12047" width="9.42578125" style="68" customWidth="1"/>
    <col min="12048" max="12048" width="5.7109375" style="68" customWidth="1"/>
    <col min="12049" max="12052" width="10.28515625" style="68" customWidth="1"/>
    <col min="12053" max="12288" width="9" style="68"/>
    <col min="12289" max="12289" width="0.7109375" style="68" customWidth="1"/>
    <col min="12290" max="12290" width="28.5703125" style="68" customWidth="1"/>
    <col min="12291" max="12291" width="9.42578125" style="68" customWidth="1"/>
    <col min="12292" max="12292" width="7" style="68" bestFit="1" customWidth="1"/>
    <col min="12293" max="12293" width="8.42578125" style="68" customWidth="1"/>
    <col min="12294" max="12294" width="6.7109375" style="68" bestFit="1" customWidth="1"/>
    <col min="12295" max="12295" width="8.42578125" style="68" customWidth="1"/>
    <col min="12296" max="12296" width="4.85546875" style="68" customWidth="1"/>
    <col min="12297" max="12297" width="9.42578125" style="68" customWidth="1"/>
    <col min="12298" max="12298" width="7" style="68" bestFit="1" customWidth="1"/>
    <col min="12299" max="12299" width="8.42578125" style="68" customWidth="1"/>
    <col min="12300" max="12300" width="5" style="68" customWidth="1"/>
    <col min="12301" max="12301" width="8.42578125" style="68" customWidth="1"/>
    <col min="12302" max="12302" width="5.7109375" style="68" customWidth="1"/>
    <col min="12303" max="12303" width="9.42578125" style="68" customWidth="1"/>
    <col min="12304" max="12304" width="5.7109375" style="68" customWidth="1"/>
    <col min="12305" max="12308" width="10.28515625" style="68" customWidth="1"/>
    <col min="12309" max="12544" width="9" style="68"/>
    <col min="12545" max="12545" width="0.7109375" style="68" customWidth="1"/>
    <col min="12546" max="12546" width="28.5703125" style="68" customWidth="1"/>
    <col min="12547" max="12547" width="9.42578125" style="68" customWidth="1"/>
    <col min="12548" max="12548" width="7" style="68" bestFit="1" customWidth="1"/>
    <col min="12549" max="12549" width="8.42578125" style="68" customWidth="1"/>
    <col min="12550" max="12550" width="6.7109375" style="68" bestFit="1" customWidth="1"/>
    <col min="12551" max="12551" width="8.42578125" style="68" customWidth="1"/>
    <col min="12552" max="12552" width="4.85546875" style="68" customWidth="1"/>
    <col min="12553" max="12553" width="9.42578125" style="68" customWidth="1"/>
    <col min="12554" max="12554" width="7" style="68" bestFit="1" customWidth="1"/>
    <col min="12555" max="12555" width="8.42578125" style="68" customWidth="1"/>
    <col min="12556" max="12556" width="5" style="68" customWidth="1"/>
    <col min="12557" max="12557" width="8.42578125" style="68" customWidth="1"/>
    <col min="12558" max="12558" width="5.7109375" style="68" customWidth="1"/>
    <col min="12559" max="12559" width="9.42578125" style="68" customWidth="1"/>
    <col min="12560" max="12560" width="5.7109375" style="68" customWidth="1"/>
    <col min="12561" max="12564" width="10.28515625" style="68" customWidth="1"/>
    <col min="12565" max="12800" width="9" style="68"/>
    <col min="12801" max="12801" width="0.7109375" style="68" customWidth="1"/>
    <col min="12802" max="12802" width="28.5703125" style="68" customWidth="1"/>
    <col min="12803" max="12803" width="9.42578125" style="68" customWidth="1"/>
    <col min="12804" max="12804" width="7" style="68" bestFit="1" customWidth="1"/>
    <col min="12805" max="12805" width="8.42578125" style="68" customWidth="1"/>
    <col min="12806" max="12806" width="6.7109375" style="68" bestFit="1" customWidth="1"/>
    <col min="12807" max="12807" width="8.42578125" style="68" customWidth="1"/>
    <col min="12808" max="12808" width="4.85546875" style="68" customWidth="1"/>
    <col min="12809" max="12809" width="9.42578125" style="68" customWidth="1"/>
    <col min="12810" max="12810" width="7" style="68" bestFit="1" customWidth="1"/>
    <col min="12811" max="12811" width="8.42578125" style="68" customWidth="1"/>
    <col min="12812" max="12812" width="5" style="68" customWidth="1"/>
    <col min="12813" max="12813" width="8.42578125" style="68" customWidth="1"/>
    <col min="12814" max="12814" width="5.7109375" style="68" customWidth="1"/>
    <col min="12815" max="12815" width="9.42578125" style="68" customWidth="1"/>
    <col min="12816" max="12816" width="5.7109375" style="68" customWidth="1"/>
    <col min="12817" max="12820" width="10.28515625" style="68" customWidth="1"/>
    <col min="12821" max="13056" width="9" style="68"/>
    <col min="13057" max="13057" width="0.7109375" style="68" customWidth="1"/>
    <col min="13058" max="13058" width="28.5703125" style="68" customWidth="1"/>
    <col min="13059" max="13059" width="9.42578125" style="68" customWidth="1"/>
    <col min="13060" max="13060" width="7" style="68" bestFit="1" customWidth="1"/>
    <col min="13061" max="13061" width="8.42578125" style="68" customWidth="1"/>
    <col min="13062" max="13062" width="6.7109375" style="68" bestFit="1" customWidth="1"/>
    <col min="13063" max="13063" width="8.42578125" style="68" customWidth="1"/>
    <col min="13064" max="13064" width="4.85546875" style="68" customWidth="1"/>
    <col min="13065" max="13065" width="9.42578125" style="68" customWidth="1"/>
    <col min="13066" max="13066" width="7" style="68" bestFit="1" customWidth="1"/>
    <col min="13067" max="13067" width="8.42578125" style="68" customWidth="1"/>
    <col min="13068" max="13068" width="5" style="68" customWidth="1"/>
    <col min="13069" max="13069" width="8.42578125" style="68" customWidth="1"/>
    <col min="13070" max="13070" width="5.7109375" style="68" customWidth="1"/>
    <col min="13071" max="13071" width="9.42578125" style="68" customWidth="1"/>
    <col min="13072" max="13072" width="5.7109375" style="68" customWidth="1"/>
    <col min="13073" max="13076" width="10.28515625" style="68" customWidth="1"/>
    <col min="13077" max="13312" width="9" style="68"/>
    <col min="13313" max="13313" width="0.7109375" style="68" customWidth="1"/>
    <col min="13314" max="13314" width="28.5703125" style="68" customWidth="1"/>
    <col min="13315" max="13315" width="9.42578125" style="68" customWidth="1"/>
    <col min="13316" max="13316" width="7" style="68" bestFit="1" customWidth="1"/>
    <col min="13317" max="13317" width="8.42578125" style="68" customWidth="1"/>
    <col min="13318" max="13318" width="6.7109375" style="68" bestFit="1" customWidth="1"/>
    <col min="13319" max="13319" width="8.42578125" style="68" customWidth="1"/>
    <col min="13320" max="13320" width="4.85546875" style="68" customWidth="1"/>
    <col min="13321" max="13321" width="9.42578125" style="68" customWidth="1"/>
    <col min="13322" max="13322" width="7" style="68" bestFit="1" customWidth="1"/>
    <col min="13323" max="13323" width="8.42578125" style="68" customWidth="1"/>
    <col min="13324" max="13324" width="5" style="68" customWidth="1"/>
    <col min="13325" max="13325" width="8.42578125" style="68" customWidth="1"/>
    <col min="13326" max="13326" width="5.7109375" style="68" customWidth="1"/>
    <col min="13327" max="13327" width="9.42578125" style="68" customWidth="1"/>
    <col min="13328" max="13328" width="5.7109375" style="68" customWidth="1"/>
    <col min="13329" max="13332" width="10.28515625" style="68" customWidth="1"/>
    <col min="13333" max="13568" width="9" style="68"/>
    <col min="13569" max="13569" width="0.7109375" style="68" customWidth="1"/>
    <col min="13570" max="13570" width="28.5703125" style="68" customWidth="1"/>
    <col min="13571" max="13571" width="9.42578125" style="68" customWidth="1"/>
    <col min="13572" max="13572" width="7" style="68" bestFit="1" customWidth="1"/>
    <col min="13573" max="13573" width="8.42578125" style="68" customWidth="1"/>
    <col min="13574" max="13574" width="6.7109375" style="68" bestFit="1" customWidth="1"/>
    <col min="13575" max="13575" width="8.42578125" style="68" customWidth="1"/>
    <col min="13576" max="13576" width="4.85546875" style="68" customWidth="1"/>
    <col min="13577" max="13577" width="9.42578125" style="68" customWidth="1"/>
    <col min="13578" max="13578" width="7" style="68" bestFit="1" customWidth="1"/>
    <col min="13579" max="13579" width="8.42578125" style="68" customWidth="1"/>
    <col min="13580" max="13580" width="5" style="68" customWidth="1"/>
    <col min="13581" max="13581" width="8.42578125" style="68" customWidth="1"/>
    <col min="13582" max="13582" width="5.7109375" style="68" customWidth="1"/>
    <col min="13583" max="13583" width="9.42578125" style="68" customWidth="1"/>
    <col min="13584" max="13584" width="5.7109375" style="68" customWidth="1"/>
    <col min="13585" max="13588" width="10.28515625" style="68" customWidth="1"/>
    <col min="13589" max="13824" width="9" style="68"/>
    <col min="13825" max="13825" width="0.7109375" style="68" customWidth="1"/>
    <col min="13826" max="13826" width="28.5703125" style="68" customWidth="1"/>
    <col min="13827" max="13827" width="9.42578125" style="68" customWidth="1"/>
    <col min="13828" max="13828" width="7" style="68" bestFit="1" customWidth="1"/>
    <col min="13829" max="13829" width="8.42578125" style="68" customWidth="1"/>
    <col min="13830" max="13830" width="6.7109375" style="68" bestFit="1" customWidth="1"/>
    <col min="13831" max="13831" width="8.42578125" style="68" customWidth="1"/>
    <col min="13832" max="13832" width="4.85546875" style="68" customWidth="1"/>
    <col min="13833" max="13833" width="9.42578125" style="68" customWidth="1"/>
    <col min="13834" max="13834" width="7" style="68" bestFit="1" customWidth="1"/>
    <col min="13835" max="13835" width="8.42578125" style="68" customWidth="1"/>
    <col min="13836" max="13836" width="5" style="68" customWidth="1"/>
    <col min="13837" max="13837" width="8.42578125" style="68" customWidth="1"/>
    <col min="13838" max="13838" width="5.7109375" style="68" customWidth="1"/>
    <col min="13839" max="13839" width="9.42578125" style="68" customWidth="1"/>
    <col min="13840" max="13840" width="5.7109375" style="68" customWidth="1"/>
    <col min="13841" max="13844" width="10.28515625" style="68" customWidth="1"/>
    <col min="13845" max="14080" width="9" style="68"/>
    <col min="14081" max="14081" width="0.7109375" style="68" customWidth="1"/>
    <col min="14082" max="14082" width="28.5703125" style="68" customWidth="1"/>
    <col min="14083" max="14083" width="9.42578125" style="68" customWidth="1"/>
    <col min="14084" max="14084" width="7" style="68" bestFit="1" customWidth="1"/>
    <col min="14085" max="14085" width="8.42578125" style="68" customWidth="1"/>
    <col min="14086" max="14086" width="6.7109375" style="68" bestFit="1" customWidth="1"/>
    <col min="14087" max="14087" width="8.42578125" style="68" customWidth="1"/>
    <col min="14088" max="14088" width="4.85546875" style="68" customWidth="1"/>
    <col min="14089" max="14089" width="9.42578125" style="68" customWidth="1"/>
    <col min="14090" max="14090" width="7" style="68" bestFit="1" customWidth="1"/>
    <col min="14091" max="14091" width="8.42578125" style="68" customWidth="1"/>
    <col min="14092" max="14092" width="5" style="68" customWidth="1"/>
    <col min="14093" max="14093" width="8.42578125" style="68" customWidth="1"/>
    <col min="14094" max="14094" width="5.7109375" style="68" customWidth="1"/>
    <col min="14095" max="14095" width="9.42578125" style="68" customWidth="1"/>
    <col min="14096" max="14096" width="5.7109375" style="68" customWidth="1"/>
    <col min="14097" max="14100" width="10.28515625" style="68" customWidth="1"/>
    <col min="14101" max="14336" width="9" style="68"/>
    <col min="14337" max="14337" width="0.7109375" style="68" customWidth="1"/>
    <col min="14338" max="14338" width="28.5703125" style="68" customWidth="1"/>
    <col min="14339" max="14339" width="9.42578125" style="68" customWidth="1"/>
    <col min="14340" max="14340" width="7" style="68" bestFit="1" customWidth="1"/>
    <col min="14341" max="14341" width="8.42578125" style="68" customWidth="1"/>
    <col min="14342" max="14342" width="6.7109375" style="68" bestFit="1" customWidth="1"/>
    <col min="14343" max="14343" width="8.42578125" style="68" customWidth="1"/>
    <col min="14344" max="14344" width="4.85546875" style="68" customWidth="1"/>
    <col min="14345" max="14345" width="9.42578125" style="68" customWidth="1"/>
    <col min="14346" max="14346" width="7" style="68" bestFit="1" customWidth="1"/>
    <col min="14347" max="14347" width="8.42578125" style="68" customWidth="1"/>
    <col min="14348" max="14348" width="5" style="68" customWidth="1"/>
    <col min="14349" max="14349" width="8.42578125" style="68" customWidth="1"/>
    <col min="14350" max="14350" width="5.7109375" style="68" customWidth="1"/>
    <col min="14351" max="14351" width="9.42578125" style="68" customWidth="1"/>
    <col min="14352" max="14352" width="5.7109375" style="68" customWidth="1"/>
    <col min="14353" max="14356" width="10.28515625" style="68" customWidth="1"/>
    <col min="14357" max="14592" width="9" style="68"/>
    <col min="14593" max="14593" width="0.7109375" style="68" customWidth="1"/>
    <col min="14594" max="14594" width="28.5703125" style="68" customWidth="1"/>
    <col min="14595" max="14595" width="9.42578125" style="68" customWidth="1"/>
    <col min="14596" max="14596" width="7" style="68" bestFit="1" customWidth="1"/>
    <col min="14597" max="14597" width="8.42578125" style="68" customWidth="1"/>
    <col min="14598" max="14598" width="6.7109375" style="68" bestFit="1" customWidth="1"/>
    <col min="14599" max="14599" width="8.42578125" style="68" customWidth="1"/>
    <col min="14600" max="14600" width="4.85546875" style="68" customWidth="1"/>
    <col min="14601" max="14601" width="9.42578125" style="68" customWidth="1"/>
    <col min="14602" max="14602" width="7" style="68" bestFit="1" customWidth="1"/>
    <col min="14603" max="14603" width="8.42578125" style="68" customWidth="1"/>
    <col min="14604" max="14604" width="5" style="68" customWidth="1"/>
    <col min="14605" max="14605" width="8.42578125" style="68" customWidth="1"/>
    <col min="14606" max="14606" width="5.7109375" style="68" customWidth="1"/>
    <col min="14607" max="14607" width="9.42578125" style="68" customWidth="1"/>
    <col min="14608" max="14608" width="5.7109375" style="68" customWidth="1"/>
    <col min="14609" max="14612" width="10.28515625" style="68" customWidth="1"/>
    <col min="14613" max="14848" width="9" style="68"/>
    <col min="14849" max="14849" width="0.7109375" style="68" customWidth="1"/>
    <col min="14850" max="14850" width="28.5703125" style="68" customWidth="1"/>
    <col min="14851" max="14851" width="9.42578125" style="68" customWidth="1"/>
    <col min="14852" max="14852" width="7" style="68" bestFit="1" customWidth="1"/>
    <col min="14853" max="14853" width="8.42578125" style="68" customWidth="1"/>
    <col min="14854" max="14854" width="6.7109375" style="68" bestFit="1" customWidth="1"/>
    <col min="14855" max="14855" width="8.42578125" style="68" customWidth="1"/>
    <col min="14856" max="14856" width="4.85546875" style="68" customWidth="1"/>
    <col min="14857" max="14857" width="9.42578125" style="68" customWidth="1"/>
    <col min="14858" max="14858" width="7" style="68" bestFit="1" customWidth="1"/>
    <col min="14859" max="14859" width="8.42578125" style="68" customWidth="1"/>
    <col min="14860" max="14860" width="5" style="68" customWidth="1"/>
    <col min="14861" max="14861" width="8.42578125" style="68" customWidth="1"/>
    <col min="14862" max="14862" width="5.7109375" style="68" customWidth="1"/>
    <col min="14863" max="14863" width="9.42578125" style="68" customWidth="1"/>
    <col min="14864" max="14864" width="5.7109375" style="68" customWidth="1"/>
    <col min="14865" max="14868" width="10.28515625" style="68" customWidth="1"/>
    <col min="14869" max="15104" width="9" style="68"/>
    <col min="15105" max="15105" width="0.7109375" style="68" customWidth="1"/>
    <col min="15106" max="15106" width="28.5703125" style="68" customWidth="1"/>
    <col min="15107" max="15107" width="9.42578125" style="68" customWidth="1"/>
    <col min="15108" max="15108" width="7" style="68" bestFit="1" customWidth="1"/>
    <col min="15109" max="15109" width="8.42578125" style="68" customWidth="1"/>
    <col min="15110" max="15110" width="6.7109375" style="68" bestFit="1" customWidth="1"/>
    <col min="15111" max="15111" width="8.42578125" style="68" customWidth="1"/>
    <col min="15112" max="15112" width="4.85546875" style="68" customWidth="1"/>
    <col min="15113" max="15113" width="9.42578125" style="68" customWidth="1"/>
    <col min="15114" max="15114" width="7" style="68" bestFit="1" customWidth="1"/>
    <col min="15115" max="15115" width="8.42578125" style="68" customWidth="1"/>
    <col min="15116" max="15116" width="5" style="68" customWidth="1"/>
    <col min="15117" max="15117" width="8.42578125" style="68" customWidth="1"/>
    <col min="15118" max="15118" width="5.7109375" style="68" customWidth="1"/>
    <col min="15119" max="15119" width="9.42578125" style="68" customWidth="1"/>
    <col min="15120" max="15120" width="5.7109375" style="68" customWidth="1"/>
    <col min="15121" max="15124" width="10.28515625" style="68" customWidth="1"/>
    <col min="15125" max="15360" width="9" style="68"/>
    <col min="15361" max="15361" width="0.7109375" style="68" customWidth="1"/>
    <col min="15362" max="15362" width="28.5703125" style="68" customWidth="1"/>
    <col min="15363" max="15363" width="9.42578125" style="68" customWidth="1"/>
    <col min="15364" max="15364" width="7" style="68" bestFit="1" customWidth="1"/>
    <col min="15365" max="15365" width="8.42578125" style="68" customWidth="1"/>
    <col min="15366" max="15366" width="6.7109375" style="68" bestFit="1" customWidth="1"/>
    <col min="15367" max="15367" width="8.42578125" style="68" customWidth="1"/>
    <col min="15368" max="15368" width="4.85546875" style="68" customWidth="1"/>
    <col min="15369" max="15369" width="9.42578125" style="68" customWidth="1"/>
    <col min="15370" max="15370" width="7" style="68" bestFit="1" customWidth="1"/>
    <col min="15371" max="15371" width="8.42578125" style="68" customWidth="1"/>
    <col min="15372" max="15372" width="5" style="68" customWidth="1"/>
    <col min="15373" max="15373" width="8.42578125" style="68" customWidth="1"/>
    <col min="15374" max="15374" width="5.7109375" style="68" customWidth="1"/>
    <col min="15375" max="15375" width="9.42578125" style="68" customWidth="1"/>
    <col min="15376" max="15376" width="5.7109375" style="68" customWidth="1"/>
    <col min="15377" max="15380" width="10.28515625" style="68" customWidth="1"/>
    <col min="15381" max="15616" width="9" style="68"/>
    <col min="15617" max="15617" width="0.7109375" style="68" customWidth="1"/>
    <col min="15618" max="15618" width="28.5703125" style="68" customWidth="1"/>
    <col min="15619" max="15619" width="9.42578125" style="68" customWidth="1"/>
    <col min="15620" max="15620" width="7" style="68" bestFit="1" customWidth="1"/>
    <col min="15621" max="15621" width="8.42578125" style="68" customWidth="1"/>
    <col min="15622" max="15622" width="6.7109375" style="68" bestFit="1" customWidth="1"/>
    <col min="15623" max="15623" width="8.42578125" style="68" customWidth="1"/>
    <col min="15624" max="15624" width="4.85546875" style="68" customWidth="1"/>
    <col min="15625" max="15625" width="9.42578125" style="68" customWidth="1"/>
    <col min="15626" max="15626" width="7" style="68" bestFit="1" customWidth="1"/>
    <col min="15627" max="15627" width="8.42578125" style="68" customWidth="1"/>
    <col min="15628" max="15628" width="5" style="68" customWidth="1"/>
    <col min="15629" max="15629" width="8.42578125" style="68" customWidth="1"/>
    <col min="15630" max="15630" width="5.7109375" style="68" customWidth="1"/>
    <col min="15631" max="15631" width="9.42578125" style="68" customWidth="1"/>
    <col min="15632" max="15632" width="5.7109375" style="68" customWidth="1"/>
    <col min="15633" max="15636" width="10.28515625" style="68" customWidth="1"/>
    <col min="15637" max="15872" width="9" style="68"/>
    <col min="15873" max="15873" width="0.7109375" style="68" customWidth="1"/>
    <col min="15874" max="15874" width="28.5703125" style="68" customWidth="1"/>
    <col min="15875" max="15875" width="9.42578125" style="68" customWidth="1"/>
    <col min="15876" max="15876" width="7" style="68" bestFit="1" customWidth="1"/>
    <col min="15877" max="15877" width="8.42578125" style="68" customWidth="1"/>
    <col min="15878" max="15878" width="6.7109375" style="68" bestFit="1" customWidth="1"/>
    <col min="15879" max="15879" width="8.42578125" style="68" customWidth="1"/>
    <col min="15880" max="15880" width="4.85546875" style="68" customWidth="1"/>
    <col min="15881" max="15881" width="9.42578125" style="68" customWidth="1"/>
    <col min="15882" max="15882" width="7" style="68" bestFit="1" customWidth="1"/>
    <col min="15883" max="15883" width="8.42578125" style="68" customWidth="1"/>
    <col min="15884" max="15884" width="5" style="68" customWidth="1"/>
    <col min="15885" max="15885" width="8.42578125" style="68" customWidth="1"/>
    <col min="15886" max="15886" width="5.7109375" style="68" customWidth="1"/>
    <col min="15887" max="15887" width="9.42578125" style="68" customWidth="1"/>
    <col min="15888" max="15888" width="5.7109375" style="68" customWidth="1"/>
    <col min="15889" max="15892" width="10.28515625" style="68" customWidth="1"/>
    <col min="15893" max="16128" width="9" style="68"/>
    <col min="16129" max="16129" width="0.7109375" style="68" customWidth="1"/>
    <col min="16130" max="16130" width="28.5703125" style="68" customWidth="1"/>
    <col min="16131" max="16131" width="9.42578125" style="68" customWidth="1"/>
    <col min="16132" max="16132" width="7" style="68" bestFit="1" customWidth="1"/>
    <col min="16133" max="16133" width="8.42578125" style="68" customWidth="1"/>
    <col min="16134" max="16134" width="6.7109375" style="68" bestFit="1" customWidth="1"/>
    <col min="16135" max="16135" width="8.42578125" style="68" customWidth="1"/>
    <col min="16136" max="16136" width="4.85546875" style="68" customWidth="1"/>
    <col min="16137" max="16137" width="9.42578125" style="68" customWidth="1"/>
    <col min="16138" max="16138" width="7" style="68" bestFit="1" customWidth="1"/>
    <col min="16139" max="16139" width="8.42578125" style="68" customWidth="1"/>
    <col min="16140" max="16140" width="5" style="68" customWidth="1"/>
    <col min="16141" max="16141" width="8.42578125" style="68" customWidth="1"/>
    <col min="16142" max="16142" width="5.7109375" style="68" customWidth="1"/>
    <col min="16143" max="16143" width="9.42578125" style="68" customWidth="1"/>
    <col min="16144" max="16144" width="5.7109375" style="68" customWidth="1"/>
    <col min="16145" max="16148" width="10.28515625" style="68" customWidth="1"/>
    <col min="16149" max="16384" width="9" style="68"/>
  </cols>
  <sheetData>
    <row r="1" spans="1:20" ht="12.95" customHeight="1" x14ac:dyDescent="0.2">
      <c r="A1" s="69"/>
      <c r="P1" s="70" t="s">
        <v>263</v>
      </c>
    </row>
    <row r="2" spans="1:20" s="73" customFormat="1" ht="12.95" customHeight="1" x14ac:dyDescent="0.2">
      <c r="A2" s="71" t="s">
        <v>169</v>
      </c>
      <c r="B2" s="71"/>
      <c r="C2" s="72"/>
      <c r="D2" s="72"/>
      <c r="E2" s="71"/>
      <c r="F2" s="72"/>
      <c r="G2" s="71"/>
      <c r="H2" s="72"/>
      <c r="I2" s="72"/>
      <c r="J2" s="72"/>
      <c r="K2" s="72"/>
      <c r="L2" s="72"/>
      <c r="M2" s="71"/>
      <c r="N2" s="72"/>
      <c r="O2" s="71"/>
      <c r="P2" s="72"/>
    </row>
    <row r="3" spans="1:20" s="73" customFormat="1" ht="12.95" customHeight="1" x14ac:dyDescent="0.2">
      <c r="A3" s="71" t="s">
        <v>163</v>
      </c>
      <c r="B3" s="71"/>
      <c r="C3" s="72"/>
      <c r="D3" s="72"/>
      <c r="E3" s="71"/>
      <c r="F3" s="72"/>
      <c r="G3" s="71"/>
      <c r="H3" s="72"/>
      <c r="I3" s="72"/>
      <c r="J3" s="72"/>
      <c r="K3" s="72"/>
      <c r="L3" s="72"/>
      <c r="M3" s="71"/>
      <c r="N3" s="72"/>
      <c r="O3" s="71"/>
      <c r="P3" s="72"/>
    </row>
    <row r="4" spans="1:20" ht="12.95" customHeight="1" x14ac:dyDescent="0.2">
      <c r="A4" s="71" t="str">
        <f>"Ripartizione per canale distributivo dei premi lordi contabilizzati "&amp;IF([2]datitrim!J1=0,"nell'anno ","a tutto il "&amp;TRIM([2]datitrim!J1)&amp;" trimestre ")&amp;[2]datitrim!I1</f>
        <v>Ripartizione per canale distributivo dei premi lordi contabilizzati nell'anno 2015</v>
      </c>
      <c r="B4" s="71"/>
      <c r="C4" s="72"/>
      <c r="D4" s="72"/>
      <c r="E4" s="71"/>
      <c r="F4" s="72"/>
      <c r="G4" s="71"/>
      <c r="H4" s="72"/>
      <c r="I4" s="72"/>
      <c r="J4" s="72"/>
      <c r="K4" s="72"/>
      <c r="L4" s="72"/>
      <c r="M4" s="71"/>
      <c r="N4" s="72"/>
      <c r="O4" s="71"/>
      <c r="P4" s="72"/>
      <c r="Q4" s="73"/>
      <c r="R4" s="73"/>
      <c r="S4" s="73"/>
      <c r="T4" s="73"/>
    </row>
    <row r="5" spans="1:20" s="73" customFormat="1" ht="12.95" customHeight="1" x14ac:dyDescent="0.2">
      <c r="A5" s="68"/>
      <c r="C5" s="86"/>
      <c r="D5" s="86"/>
      <c r="F5" s="86"/>
      <c r="H5" s="86"/>
      <c r="J5" s="86"/>
      <c r="K5" s="86"/>
      <c r="L5" s="86"/>
      <c r="N5" s="86"/>
      <c r="P5" s="74" t="s">
        <v>5</v>
      </c>
    </row>
    <row r="6" spans="1:20" ht="12.95" customHeight="1" x14ac:dyDescent="0.2">
      <c r="A6" s="150"/>
      <c r="B6" s="146"/>
      <c r="C6" s="531" t="s">
        <v>35</v>
      </c>
      <c r="D6" s="532"/>
      <c r="E6" s="161" t="s">
        <v>104</v>
      </c>
      <c r="F6" s="162"/>
      <c r="G6" s="161" t="s">
        <v>105</v>
      </c>
      <c r="H6" s="162"/>
      <c r="I6" s="518" t="s">
        <v>38</v>
      </c>
      <c r="J6" s="520"/>
      <c r="K6" s="518" t="s">
        <v>39</v>
      </c>
      <c r="L6" s="520"/>
      <c r="M6" s="518" t="s">
        <v>40</v>
      </c>
      <c r="N6" s="520"/>
      <c r="O6" s="518" t="s">
        <v>55</v>
      </c>
      <c r="P6" s="520"/>
    </row>
    <row r="7" spans="1:20" s="73" customFormat="1" ht="12.95" customHeight="1" x14ac:dyDescent="0.2">
      <c r="A7" s="163"/>
      <c r="B7" s="127"/>
      <c r="C7" s="527"/>
      <c r="D7" s="528"/>
      <c r="E7" s="527" t="s">
        <v>106</v>
      </c>
      <c r="F7" s="528"/>
      <c r="G7" s="527" t="s">
        <v>107</v>
      </c>
      <c r="H7" s="528"/>
      <c r="I7" s="524"/>
      <c r="J7" s="526"/>
      <c r="K7" s="524"/>
      <c r="L7" s="526"/>
      <c r="M7" s="524"/>
      <c r="N7" s="526"/>
      <c r="O7" s="524" t="s">
        <v>58</v>
      </c>
      <c r="P7" s="526"/>
    </row>
    <row r="8" spans="1:20" ht="12.95" customHeight="1" x14ac:dyDescent="0.2">
      <c r="A8" s="151"/>
      <c r="B8" s="164"/>
      <c r="C8" s="165" t="s">
        <v>108</v>
      </c>
      <c r="D8" s="166" t="s">
        <v>109</v>
      </c>
      <c r="E8" s="165" t="s">
        <v>108</v>
      </c>
      <c r="F8" s="166" t="s">
        <v>109</v>
      </c>
      <c r="G8" s="165" t="s">
        <v>108</v>
      </c>
      <c r="H8" s="166" t="s">
        <v>109</v>
      </c>
      <c r="I8" s="165" t="s">
        <v>108</v>
      </c>
      <c r="J8" s="166" t="s">
        <v>109</v>
      </c>
      <c r="K8" s="165" t="s">
        <v>108</v>
      </c>
      <c r="L8" s="166" t="s">
        <v>109</v>
      </c>
      <c r="M8" s="165" t="s">
        <v>108</v>
      </c>
      <c r="N8" s="166" t="s">
        <v>109</v>
      </c>
      <c r="O8" s="165" t="s">
        <v>108</v>
      </c>
      <c r="P8" s="166" t="s">
        <v>109</v>
      </c>
    </row>
    <row r="9" spans="1:20" ht="20.100000000000001" customHeight="1" x14ac:dyDescent="0.2">
      <c r="A9" s="150"/>
      <c r="B9" s="124" t="s">
        <v>110</v>
      </c>
      <c r="C9" s="167"/>
      <c r="D9" s="168"/>
      <c r="E9" s="167"/>
      <c r="F9" s="168"/>
      <c r="G9" s="167"/>
      <c r="H9" s="168"/>
      <c r="I9" s="167"/>
      <c r="J9" s="168"/>
      <c r="K9" s="167"/>
      <c r="L9" s="168"/>
      <c r="M9" s="167"/>
      <c r="N9" s="168"/>
      <c r="O9" s="167"/>
      <c r="P9" s="168"/>
    </row>
    <row r="10" spans="1:20" ht="15.95" customHeight="1" x14ac:dyDescent="0.2">
      <c r="A10" s="89"/>
      <c r="B10" s="169" t="s">
        <v>111</v>
      </c>
      <c r="C10" s="170">
        <f>[2]datitrim!C107</f>
        <v>86909</v>
      </c>
      <c r="D10" s="171">
        <f>IF($O10&lt;&gt;0,C10*100/$O10,0)</f>
        <v>14.405650275651503</v>
      </c>
      <c r="E10" s="170">
        <f>[2]datitrim!D107</f>
        <v>885</v>
      </c>
      <c r="F10" s="171">
        <f>IF($O10&lt;&gt;0,E10*100/$O10,0)</f>
        <v>0.1466936737731602</v>
      </c>
      <c r="G10" s="170">
        <f>[2]datitrim!E107</f>
        <v>1187</v>
      </c>
      <c r="H10" s="171">
        <f>IF($O10&lt;&gt;0,G10*100/$O10,0)</f>
        <v>0.19675185397597869</v>
      </c>
      <c r="I10" s="170">
        <f>[2]datitrim!F107</f>
        <v>498012</v>
      </c>
      <c r="J10" s="171">
        <f>IF($O10&lt;&gt;0,I10*100/$O10,0)</f>
        <v>82.548259732337911</v>
      </c>
      <c r="K10" s="170">
        <f>[2]datitrim!G107</f>
        <v>8422</v>
      </c>
      <c r="L10" s="171">
        <f>IF($O10&lt;&gt;0,K10*100/$O10,0)</f>
        <v>1.3959933565170115</v>
      </c>
      <c r="M10" s="170">
        <f>[2]datitrim!H107</f>
        <v>7883</v>
      </c>
      <c r="N10" s="171">
        <f>IF($O10&lt;&gt;0,M10*100/$O10,0)</f>
        <v>1.3066511077444314</v>
      </c>
      <c r="O10" s="172">
        <f>[2]datitrim!I107</f>
        <v>603298</v>
      </c>
      <c r="P10" s="171">
        <f>D10+F10+H10+J10+L10+N10</f>
        <v>99.999999999999986</v>
      </c>
    </row>
    <row r="11" spans="1:20" ht="15.95" customHeight="1" x14ac:dyDescent="0.2">
      <c r="A11" s="89"/>
      <c r="B11" s="173" t="s">
        <v>112</v>
      </c>
      <c r="C11" s="170">
        <f>[2]datitrim!C124</f>
        <v>0</v>
      </c>
      <c r="D11" s="171">
        <f>IF($O11&lt;&gt;0,C11*100/$O11,0)</f>
        <v>0</v>
      </c>
      <c r="E11" s="170">
        <f>[2]datitrim!D124</f>
        <v>0</v>
      </c>
      <c r="F11" s="171">
        <f t="shared" ref="F11:F33" si="0">IF($O11&lt;&gt;0,E11*100/$O11,0)</f>
        <v>0</v>
      </c>
      <c r="G11" s="170">
        <f>[2]datitrim!E124</f>
        <v>0</v>
      </c>
      <c r="H11" s="171">
        <f t="shared" ref="H11:H23" si="1">IF($O11&lt;&gt;0,G11*100/$O11,0)</f>
        <v>0</v>
      </c>
      <c r="I11" s="170">
        <f>[2]datitrim!F124</f>
        <v>0</v>
      </c>
      <c r="J11" s="171">
        <f t="shared" ref="J11:J23" si="2">IF($O11&lt;&gt;0,I11*100/$O11,0)</f>
        <v>0</v>
      </c>
      <c r="K11" s="170">
        <f>[2]datitrim!G124</f>
        <v>0</v>
      </c>
      <c r="L11" s="171">
        <f t="shared" ref="L11:L23" si="3">IF($O11&lt;&gt;0,K11*100/$O11,0)</f>
        <v>0</v>
      </c>
      <c r="M11" s="170">
        <f>[2]datitrim!H124</f>
        <v>0</v>
      </c>
      <c r="N11" s="171">
        <f t="shared" ref="N11:N23" si="4">IF($O11&lt;&gt;0,M11*100/$O11,0)</f>
        <v>0</v>
      </c>
      <c r="O11" s="172">
        <f>[2]datitrim!I124</f>
        <v>0</v>
      </c>
      <c r="P11" s="171">
        <f>D11+F11+H11+J11+L11+N11</f>
        <v>0</v>
      </c>
    </row>
    <row r="12" spans="1:20" ht="15.95" customHeight="1" x14ac:dyDescent="0.2">
      <c r="A12" s="89"/>
      <c r="B12" s="169" t="s">
        <v>113</v>
      </c>
      <c r="C12" s="170">
        <f>[2]datitrim!C108</f>
        <v>0</v>
      </c>
      <c r="D12" s="174"/>
      <c r="E12" s="170">
        <f>[2]datitrim!D108</f>
        <v>0</v>
      </c>
      <c r="F12" s="171"/>
      <c r="G12" s="170">
        <f>[2]datitrim!E108</f>
        <v>0</v>
      </c>
      <c r="H12" s="171"/>
      <c r="I12" s="170">
        <f>[2]datitrim!F108</f>
        <v>0</v>
      </c>
      <c r="J12" s="171"/>
      <c r="K12" s="170">
        <f>[2]datitrim!G108</f>
        <v>0</v>
      </c>
      <c r="L12" s="171"/>
      <c r="M12" s="170">
        <f>[2]datitrim!H108</f>
        <v>0</v>
      </c>
      <c r="N12" s="171"/>
      <c r="O12" s="172">
        <f>[2]datitrim!I108</f>
        <v>0</v>
      </c>
      <c r="P12" s="174"/>
    </row>
    <row r="13" spans="1:20" ht="15.95" customHeight="1" x14ac:dyDescent="0.2">
      <c r="A13" s="89"/>
      <c r="B13" s="169" t="s">
        <v>114</v>
      </c>
      <c r="C13" s="170">
        <f>[2]datitrim!C109</f>
        <v>46515</v>
      </c>
      <c r="D13" s="171">
        <f t="shared" ref="D13:D19" si="5">IF($O13&lt;&gt;0,C13*100/$O13,0)</f>
        <v>1.0018371861114761</v>
      </c>
      <c r="E13" s="170">
        <f>[2]datitrim!D109</f>
        <v>107827</v>
      </c>
      <c r="F13" s="171">
        <f t="shared" si="0"/>
        <v>2.3223712408221462</v>
      </c>
      <c r="G13" s="170">
        <f>[2]datitrim!E109</f>
        <v>429440</v>
      </c>
      <c r="H13" s="171">
        <f t="shared" si="1"/>
        <v>9.2492520951029196</v>
      </c>
      <c r="I13" s="170">
        <f>[2]datitrim!F109</f>
        <v>434921</v>
      </c>
      <c r="J13" s="171">
        <f t="shared" si="2"/>
        <v>9.3673015332858061</v>
      </c>
      <c r="K13" s="170">
        <f>[2]datitrim!G109</f>
        <v>3048498</v>
      </c>
      <c r="L13" s="171">
        <f t="shared" si="3"/>
        <v>65.658360919842252</v>
      </c>
      <c r="M13" s="170">
        <f>[2]datitrim!H109</f>
        <v>575769</v>
      </c>
      <c r="N13" s="171">
        <f t="shared" si="4"/>
        <v>12.400877024835395</v>
      </c>
      <c r="O13" s="172">
        <f>[2]datitrim!I109</f>
        <v>4642970</v>
      </c>
      <c r="P13" s="171">
        <f t="shared" ref="P13:P19" si="6">D13+F13+H13+J13+L13+N13</f>
        <v>99.999999999999986</v>
      </c>
    </row>
    <row r="14" spans="1:20" ht="15.95" customHeight="1" x14ac:dyDescent="0.2">
      <c r="A14" s="89"/>
      <c r="B14" s="173" t="s">
        <v>112</v>
      </c>
      <c r="C14" s="170">
        <f>[2]datitrim!C125</f>
        <v>0</v>
      </c>
      <c r="D14" s="171">
        <f t="shared" si="5"/>
        <v>0</v>
      </c>
      <c r="E14" s="170">
        <f>[2]datitrim!D125</f>
        <v>85</v>
      </c>
      <c r="F14" s="171">
        <f t="shared" si="0"/>
        <v>22.666666666666668</v>
      </c>
      <c r="G14" s="170">
        <f>[2]datitrim!E125</f>
        <v>0</v>
      </c>
      <c r="H14" s="171">
        <f t="shared" si="1"/>
        <v>0</v>
      </c>
      <c r="I14" s="170">
        <f>[2]datitrim!F125</f>
        <v>0</v>
      </c>
      <c r="J14" s="171">
        <f t="shared" si="2"/>
        <v>0</v>
      </c>
      <c r="K14" s="170">
        <f>[2]datitrim!G125</f>
        <v>290</v>
      </c>
      <c r="L14" s="171">
        <f t="shared" si="3"/>
        <v>77.333333333333329</v>
      </c>
      <c r="M14" s="170">
        <f>[2]datitrim!H125</f>
        <v>0</v>
      </c>
      <c r="N14" s="171">
        <f t="shared" si="4"/>
        <v>0</v>
      </c>
      <c r="O14" s="172">
        <f>[2]datitrim!I125</f>
        <v>375</v>
      </c>
      <c r="P14" s="171">
        <f t="shared" si="6"/>
        <v>100</v>
      </c>
    </row>
    <row r="15" spans="1:20" ht="15.95" customHeight="1" x14ac:dyDescent="0.2">
      <c r="A15" s="89"/>
      <c r="B15" s="169" t="s">
        <v>115</v>
      </c>
      <c r="C15" s="170">
        <f>[2]datitrim!C110</f>
        <v>0</v>
      </c>
      <c r="D15" s="171">
        <f t="shared" si="5"/>
        <v>0</v>
      </c>
      <c r="E15" s="170">
        <f>[2]datitrim!D110</f>
        <v>0</v>
      </c>
      <c r="F15" s="171">
        <f t="shared" si="0"/>
        <v>0</v>
      </c>
      <c r="G15" s="170">
        <f>[2]datitrim!E110</f>
        <v>0</v>
      </c>
      <c r="H15" s="171">
        <f t="shared" si="1"/>
        <v>0</v>
      </c>
      <c r="I15" s="170">
        <f>[2]datitrim!F110</f>
        <v>0</v>
      </c>
      <c r="J15" s="171">
        <f t="shared" si="2"/>
        <v>0</v>
      </c>
      <c r="K15" s="170">
        <f>[2]datitrim!G110</f>
        <v>0</v>
      </c>
      <c r="L15" s="171">
        <f t="shared" si="3"/>
        <v>0</v>
      </c>
      <c r="M15" s="170">
        <f>[2]datitrim!H110</f>
        <v>0</v>
      </c>
      <c r="N15" s="171">
        <f t="shared" si="4"/>
        <v>0</v>
      </c>
      <c r="O15" s="172">
        <f>[2]datitrim!I110</f>
        <v>0</v>
      </c>
      <c r="P15" s="171">
        <f t="shared" si="6"/>
        <v>0</v>
      </c>
    </row>
    <row r="16" spans="1:20" ht="15.95" customHeight="1" x14ac:dyDescent="0.2">
      <c r="A16" s="89"/>
      <c r="B16" s="169" t="s">
        <v>116</v>
      </c>
      <c r="C16" s="170">
        <f>[2]datitrim!C111</f>
        <v>0</v>
      </c>
      <c r="D16" s="171">
        <f t="shared" si="5"/>
        <v>0</v>
      </c>
      <c r="E16" s="170">
        <f>[2]datitrim!D111</f>
        <v>0</v>
      </c>
      <c r="F16" s="171">
        <f t="shared" si="0"/>
        <v>0</v>
      </c>
      <c r="G16" s="170">
        <f>[2]datitrim!E111</f>
        <v>0</v>
      </c>
      <c r="H16" s="171">
        <f t="shared" si="1"/>
        <v>0</v>
      </c>
      <c r="I16" s="170">
        <f>[2]datitrim!F111</f>
        <v>0</v>
      </c>
      <c r="J16" s="171">
        <f t="shared" si="2"/>
        <v>0</v>
      </c>
      <c r="K16" s="170">
        <f>[2]datitrim!G111</f>
        <v>0</v>
      </c>
      <c r="L16" s="171">
        <f t="shared" si="3"/>
        <v>0</v>
      </c>
      <c r="M16" s="170">
        <f>[2]datitrim!H111</f>
        <v>21</v>
      </c>
      <c r="N16" s="171">
        <f t="shared" si="4"/>
        <v>100</v>
      </c>
      <c r="O16" s="172">
        <f>[2]datitrim!I111</f>
        <v>21</v>
      </c>
      <c r="P16" s="171">
        <f t="shared" si="6"/>
        <v>100</v>
      </c>
    </row>
    <row r="17" spans="1:16" ht="15.95" customHeight="1" x14ac:dyDescent="0.2">
      <c r="A17" s="89"/>
      <c r="B17" s="173" t="s">
        <v>117</v>
      </c>
      <c r="C17" s="170">
        <f>[2]datitrim!C112</f>
        <v>0</v>
      </c>
      <c r="D17" s="171">
        <f t="shared" si="5"/>
        <v>0</v>
      </c>
      <c r="E17" s="170">
        <f>[2]datitrim!D112</f>
        <v>0</v>
      </c>
      <c r="F17" s="171">
        <f t="shared" si="0"/>
        <v>0</v>
      </c>
      <c r="G17" s="170">
        <f>[2]datitrim!E112</f>
        <v>0</v>
      </c>
      <c r="H17" s="171">
        <f t="shared" si="1"/>
        <v>0</v>
      </c>
      <c r="I17" s="170">
        <f>[2]datitrim!F112</f>
        <v>0</v>
      </c>
      <c r="J17" s="171">
        <f t="shared" si="2"/>
        <v>0</v>
      </c>
      <c r="K17" s="170">
        <f>[2]datitrim!G112</f>
        <v>0</v>
      </c>
      <c r="L17" s="171">
        <f t="shared" si="3"/>
        <v>0</v>
      </c>
      <c r="M17" s="170">
        <f>[2]datitrim!H112</f>
        <v>0</v>
      </c>
      <c r="N17" s="171">
        <f t="shared" si="4"/>
        <v>0</v>
      </c>
      <c r="O17" s="172">
        <f>[2]datitrim!I112</f>
        <v>0</v>
      </c>
      <c r="P17" s="171">
        <f t="shared" si="6"/>
        <v>0</v>
      </c>
    </row>
    <row r="18" spans="1:16" ht="15.95" customHeight="1" x14ac:dyDescent="0.2">
      <c r="A18" s="89"/>
      <c r="B18" s="169" t="s">
        <v>118</v>
      </c>
      <c r="C18" s="170">
        <f>[2]datitrim!C126</f>
        <v>0</v>
      </c>
      <c r="D18" s="171">
        <f t="shared" si="5"/>
        <v>0</v>
      </c>
      <c r="E18" s="170">
        <f>[2]datitrim!D126</f>
        <v>0</v>
      </c>
      <c r="F18" s="171">
        <f t="shared" si="0"/>
        <v>0</v>
      </c>
      <c r="G18" s="170">
        <f>[2]datitrim!E126</f>
        <v>0</v>
      </c>
      <c r="H18" s="171">
        <f t="shared" si="1"/>
        <v>0</v>
      </c>
      <c r="I18" s="170">
        <f>[2]datitrim!F126</f>
        <v>0</v>
      </c>
      <c r="J18" s="171">
        <f t="shared" si="2"/>
        <v>0</v>
      </c>
      <c r="K18" s="170">
        <f>[2]datitrim!G126</f>
        <v>0</v>
      </c>
      <c r="L18" s="171">
        <f t="shared" si="3"/>
        <v>0</v>
      </c>
      <c r="M18" s="170">
        <f>[2]datitrim!H126</f>
        <v>0</v>
      </c>
      <c r="N18" s="171">
        <f t="shared" si="4"/>
        <v>0</v>
      </c>
      <c r="O18" s="172">
        <f>[2]datitrim!I126</f>
        <v>0</v>
      </c>
      <c r="P18" s="171">
        <f t="shared" si="6"/>
        <v>0</v>
      </c>
    </row>
    <row r="19" spans="1:16" ht="18" customHeight="1" x14ac:dyDescent="0.2">
      <c r="A19" s="89"/>
      <c r="B19" s="175" t="s">
        <v>119</v>
      </c>
      <c r="C19" s="172">
        <f>C10+C12+C13+C15+C16+C18</f>
        <v>133424</v>
      </c>
      <c r="D19" s="176">
        <f t="shared" si="5"/>
        <v>2.5432072079902577</v>
      </c>
      <c r="E19" s="172">
        <f>E10+E12+E13+E15+E16+E18</f>
        <v>108712</v>
      </c>
      <c r="F19" s="176">
        <f t="shared" si="0"/>
        <v>2.0721694897097738</v>
      </c>
      <c r="G19" s="172">
        <f>G10+G12+G13+G15+G16+G18</f>
        <v>430627</v>
      </c>
      <c r="H19" s="176">
        <f t="shared" si="1"/>
        <v>8.2082210873247732</v>
      </c>
      <c r="I19" s="172">
        <f>I10+I12+I13+I15+I16+I18</f>
        <v>932933</v>
      </c>
      <c r="J19" s="176">
        <f t="shared" si="2"/>
        <v>17.782722225176691</v>
      </c>
      <c r="K19" s="172">
        <f>K10+K12+K13+K15+K16+K18</f>
        <v>3056920</v>
      </c>
      <c r="L19" s="176">
        <f t="shared" si="3"/>
        <v>58.268234937114599</v>
      </c>
      <c r="M19" s="172">
        <f>M10+M12+M13+M15+M16+M18</f>
        <v>583673</v>
      </c>
      <c r="N19" s="176">
        <f t="shared" si="4"/>
        <v>11.125445052683906</v>
      </c>
      <c r="O19" s="172">
        <f>C19+K19+I19+M19+E19+G19</f>
        <v>5246289</v>
      </c>
      <c r="P19" s="176">
        <f t="shared" si="6"/>
        <v>100</v>
      </c>
    </row>
    <row r="20" spans="1:16" ht="12.95" customHeight="1" x14ac:dyDescent="0.2">
      <c r="A20" s="85"/>
      <c r="B20" s="177" t="s">
        <v>120</v>
      </c>
      <c r="C20" s="178"/>
      <c r="D20" s="179"/>
      <c r="E20" s="178"/>
      <c r="F20" s="171"/>
      <c r="G20" s="178"/>
      <c r="H20" s="171"/>
      <c r="I20" s="178"/>
      <c r="J20" s="171"/>
      <c r="K20" s="178"/>
      <c r="L20" s="171"/>
      <c r="M20" s="178"/>
      <c r="N20" s="171"/>
      <c r="O20" s="180"/>
      <c r="P20" s="179"/>
    </row>
    <row r="21" spans="1:16" ht="15.95" customHeight="1" x14ac:dyDescent="0.2">
      <c r="A21" s="89"/>
      <c r="B21" s="181" t="s">
        <v>121</v>
      </c>
      <c r="C21" s="170">
        <f>[2]datitrim!C114</f>
        <v>90485</v>
      </c>
      <c r="D21" s="171">
        <f>IF($O21&lt;&gt;0,C21*100/$O21,0)</f>
        <v>92.63885334015869</v>
      </c>
      <c r="E21" s="170">
        <f>[2]datitrim!D114</f>
        <v>876</v>
      </c>
      <c r="F21" s="171">
        <f t="shared" si="0"/>
        <v>0.89685180445354495</v>
      </c>
      <c r="G21" s="170">
        <f>[2]datitrim!E114</f>
        <v>177</v>
      </c>
      <c r="H21" s="171">
        <f t="shared" si="1"/>
        <v>0.18121320706424365</v>
      </c>
      <c r="I21" s="170">
        <f>[2]datitrim!F114</f>
        <v>126</v>
      </c>
      <c r="J21" s="171">
        <f t="shared" si="2"/>
        <v>0.1289992321474277</v>
      </c>
      <c r="K21" s="170">
        <f>[2]datitrim!G114</f>
        <v>2012</v>
      </c>
      <c r="L21" s="171">
        <f t="shared" si="3"/>
        <v>2.0598925006398772</v>
      </c>
      <c r="M21" s="170">
        <f>[2]datitrim!H114</f>
        <v>3999</v>
      </c>
      <c r="N21" s="171">
        <f t="shared" si="4"/>
        <v>4.0941899155362167</v>
      </c>
      <c r="O21" s="172">
        <f>[2]datitrim!I114</f>
        <v>97675</v>
      </c>
      <c r="P21" s="171">
        <f>D21+F21+H21+J21+L21+N21</f>
        <v>100</v>
      </c>
    </row>
    <row r="22" spans="1:16" ht="15.95" customHeight="1" x14ac:dyDescent="0.2">
      <c r="A22" s="89"/>
      <c r="B22" s="181" t="s">
        <v>122</v>
      </c>
      <c r="C22" s="170">
        <f>[2]datitrim!C115</f>
        <v>41726</v>
      </c>
      <c r="D22" s="171">
        <f>IF($O22&lt;&gt;0,C22*100/$O22,0)</f>
        <v>0.81910606212296999</v>
      </c>
      <c r="E22" s="170">
        <f>[2]datitrim!D115</f>
        <v>107505</v>
      </c>
      <c r="F22" s="171">
        <f t="shared" si="0"/>
        <v>2.1103867422837053</v>
      </c>
      <c r="G22" s="170">
        <f>[2]datitrim!E115</f>
        <v>429440</v>
      </c>
      <c r="H22" s="171">
        <f t="shared" si="1"/>
        <v>8.4301612260482237</v>
      </c>
      <c r="I22" s="170">
        <f>[2]datitrim!F115</f>
        <v>913626</v>
      </c>
      <c r="J22" s="171">
        <f t="shared" si="2"/>
        <v>17.935018815921982</v>
      </c>
      <c r="K22" s="170">
        <f>[2]datitrim!G115</f>
        <v>3026049</v>
      </c>
      <c r="L22" s="171">
        <f t="shared" si="3"/>
        <v>59.403131864572472</v>
      </c>
      <c r="M22" s="170">
        <f>[2]datitrim!H115</f>
        <v>575744</v>
      </c>
      <c r="N22" s="171">
        <f t="shared" si="4"/>
        <v>11.302195289050644</v>
      </c>
      <c r="O22" s="172">
        <f>[2]datitrim!I115</f>
        <v>5094090</v>
      </c>
      <c r="P22" s="171">
        <f>D22+F22+H22+J22+L22+N22</f>
        <v>100</v>
      </c>
    </row>
    <row r="23" spans="1:16" ht="15.95" customHeight="1" x14ac:dyDescent="0.2">
      <c r="A23" s="182"/>
      <c r="B23" s="183" t="s">
        <v>123</v>
      </c>
      <c r="C23" s="184">
        <f>[2]datitrim!C116</f>
        <v>1213</v>
      </c>
      <c r="D23" s="171">
        <f>IF($O23&lt;&gt;0,C23*100/$O23,0)</f>
        <v>2.2247083852982175</v>
      </c>
      <c r="E23" s="184">
        <f>[2]datitrim!D116</f>
        <v>331</v>
      </c>
      <c r="F23" s="171">
        <f t="shared" si="0"/>
        <v>0.60707211503191261</v>
      </c>
      <c r="G23" s="184">
        <f>[2]datitrim!E116</f>
        <v>1010</v>
      </c>
      <c r="H23" s="171">
        <f t="shared" si="1"/>
        <v>1.8523952754750201</v>
      </c>
      <c r="I23" s="184">
        <f>[2]datitrim!F116</f>
        <v>19181</v>
      </c>
      <c r="J23" s="171">
        <f t="shared" si="2"/>
        <v>35.179003741471647</v>
      </c>
      <c r="K23" s="184">
        <f>[2]datitrim!G116</f>
        <v>28859</v>
      </c>
      <c r="L23" s="171">
        <f t="shared" si="3"/>
        <v>52.928985400924361</v>
      </c>
      <c r="M23" s="184">
        <f>[2]datitrim!H116</f>
        <v>3930</v>
      </c>
      <c r="N23" s="171">
        <f t="shared" si="4"/>
        <v>7.2078350817988408</v>
      </c>
      <c r="O23" s="186">
        <f>[2]datitrim!I116</f>
        <v>54524</v>
      </c>
      <c r="P23" s="185">
        <f>D23+F23+H23+J23+L23+N23</f>
        <v>100</v>
      </c>
    </row>
    <row r="24" spans="1:16" ht="15.2" hidden="1" customHeight="1" x14ac:dyDescent="0.2">
      <c r="A24" s="187"/>
      <c r="B24" s="188"/>
      <c r="C24" s="189">
        <f>C21+C22+C23</f>
        <v>133424</v>
      </c>
      <c r="D24" s="190"/>
      <c r="E24" s="189">
        <f>E21+E22+E23</f>
        <v>108712</v>
      </c>
      <c r="F24" s="171">
        <f t="shared" si="0"/>
        <v>2.0721694897097738</v>
      </c>
      <c r="G24" s="190">
        <f>G21+G22+G23</f>
        <v>430627</v>
      </c>
      <c r="H24" s="190"/>
      <c r="I24" s="189">
        <f>I21+I22+I23</f>
        <v>932933</v>
      </c>
      <c r="J24" s="191"/>
      <c r="K24" s="190">
        <f>K21+K22+K23</f>
        <v>3056920</v>
      </c>
      <c r="L24" s="190"/>
      <c r="M24" s="189">
        <f>M21+M22+M23</f>
        <v>583673</v>
      </c>
      <c r="N24" s="191"/>
      <c r="O24" s="192">
        <f>O21+O22+O23</f>
        <v>5246289</v>
      </c>
      <c r="P24" s="193">
        <f>H24+F24+N24+J24+L24+D24</f>
        <v>2.0721694897097738</v>
      </c>
    </row>
    <row r="25" spans="1:16" ht="18" customHeight="1" x14ac:dyDescent="0.2">
      <c r="A25" s="122"/>
      <c r="B25" s="194" t="s">
        <v>124</v>
      </c>
      <c r="C25" s="195"/>
      <c r="D25" s="196"/>
      <c r="E25" s="195"/>
      <c r="F25" s="198"/>
      <c r="G25" s="195"/>
      <c r="H25" s="196"/>
      <c r="I25" s="195"/>
      <c r="J25" s="196"/>
      <c r="K25" s="195"/>
      <c r="L25" s="196"/>
      <c r="M25" s="195"/>
      <c r="N25" s="196"/>
      <c r="O25" s="197"/>
      <c r="P25" s="198"/>
    </row>
    <row r="26" spans="1:16" ht="15.95" customHeight="1" x14ac:dyDescent="0.2">
      <c r="A26" s="89"/>
      <c r="B26" s="169" t="s">
        <v>111</v>
      </c>
      <c r="C26" s="170">
        <f>[2]datitrim!C117</f>
        <v>2823</v>
      </c>
      <c r="D26" s="171">
        <f>IF($O26&lt;&gt;0,C26*100/$O26,0)</f>
        <v>0.60329794327332409</v>
      </c>
      <c r="E26" s="170">
        <f>[2]datitrim!D117</f>
        <v>0</v>
      </c>
      <c r="F26" s="171">
        <f t="shared" si="0"/>
        <v>0</v>
      </c>
      <c r="G26" s="170">
        <f>[2]datitrim!E117</f>
        <v>1354</v>
      </c>
      <c r="H26" s="171">
        <f t="shared" ref="H26:H33" si="7">IF($O26&lt;&gt;0,G26*100/$O26,0)</f>
        <v>0.28936075635567865</v>
      </c>
      <c r="I26" s="170">
        <f>[2]datitrim!F117</f>
        <v>434962</v>
      </c>
      <c r="J26" s="171">
        <f t="shared" ref="J26:J33" si="8">IF($O26&lt;&gt;0,I26*100/$O26,0)</f>
        <v>92.95489904429742</v>
      </c>
      <c r="K26" s="170">
        <f>[2]datitrim!G117</f>
        <v>0</v>
      </c>
      <c r="L26" s="171">
        <f t="shared" ref="L26:L33" si="9">IF($O26&lt;&gt;0,K26*100/$O26,0)</f>
        <v>0</v>
      </c>
      <c r="M26" s="170">
        <f>[2]datitrim!H117</f>
        <v>28789</v>
      </c>
      <c r="N26" s="171">
        <f t="shared" ref="N26:N33" si="10">IF($O26&lt;&gt;0,M26*100/$O26,0)</f>
        <v>6.1524422560735843</v>
      </c>
      <c r="O26" s="172">
        <f>[2]datitrim!I117</f>
        <v>467928</v>
      </c>
      <c r="P26" s="171">
        <f>D26+F26+H26+J26+L26+N26</f>
        <v>100</v>
      </c>
    </row>
    <row r="27" spans="1:16" ht="15.95" customHeight="1" x14ac:dyDescent="0.2">
      <c r="A27" s="89"/>
      <c r="B27" s="169" t="s">
        <v>113</v>
      </c>
      <c r="C27" s="170">
        <f>[2]datitrim!C118</f>
        <v>0</v>
      </c>
      <c r="D27" s="174"/>
      <c r="E27" s="170">
        <f>[2]datitrim!D118</f>
        <v>0</v>
      </c>
      <c r="F27" s="171"/>
      <c r="G27" s="170">
        <f>[2]datitrim!E118</f>
        <v>0</v>
      </c>
      <c r="H27" s="171"/>
      <c r="I27" s="170">
        <f>[2]datitrim!F118</f>
        <v>0</v>
      </c>
      <c r="J27" s="171"/>
      <c r="K27" s="170">
        <f>[2]datitrim!G118</f>
        <v>0</v>
      </c>
      <c r="L27" s="171"/>
      <c r="M27" s="170">
        <f>[2]datitrim!H118</f>
        <v>0</v>
      </c>
      <c r="N27" s="171"/>
      <c r="O27" s="172">
        <f>[2]datitrim!I118</f>
        <v>0</v>
      </c>
      <c r="P27" s="171"/>
    </row>
    <row r="28" spans="1:16" ht="15.95" customHeight="1" x14ac:dyDescent="0.2">
      <c r="A28" s="89"/>
      <c r="B28" s="169" t="s">
        <v>114</v>
      </c>
      <c r="C28" s="170">
        <f>[2]datitrim!C119</f>
        <v>0</v>
      </c>
      <c r="D28" s="171">
        <f t="shared" ref="D28:D33" si="11">IF($O28&lt;&gt;0,C28*100/$O28,0)</f>
        <v>0</v>
      </c>
      <c r="E28" s="170">
        <f>[2]datitrim!D119</f>
        <v>0</v>
      </c>
      <c r="F28" s="171">
        <f t="shared" si="0"/>
        <v>0</v>
      </c>
      <c r="G28" s="170">
        <f>[2]datitrim!E119</f>
        <v>0</v>
      </c>
      <c r="H28" s="171">
        <f t="shared" si="7"/>
        <v>0</v>
      </c>
      <c r="I28" s="170">
        <f>[2]datitrim!F119</f>
        <v>0</v>
      </c>
      <c r="J28" s="171">
        <f t="shared" si="8"/>
        <v>0</v>
      </c>
      <c r="K28" s="170">
        <f>[2]datitrim!G119</f>
        <v>0</v>
      </c>
      <c r="L28" s="171">
        <f t="shared" si="9"/>
        <v>0</v>
      </c>
      <c r="M28" s="170">
        <f>[2]datitrim!H119</f>
        <v>0</v>
      </c>
      <c r="N28" s="171">
        <f t="shared" si="10"/>
        <v>0</v>
      </c>
      <c r="O28" s="172">
        <f>[2]datitrim!I119</f>
        <v>0</v>
      </c>
      <c r="P28" s="171">
        <f t="shared" ref="P28:P33" si="12">D28+F28+H28+J28+L28+N28</f>
        <v>0</v>
      </c>
    </row>
    <row r="29" spans="1:16" ht="15.95" customHeight="1" x14ac:dyDescent="0.2">
      <c r="A29" s="89"/>
      <c r="B29" s="169" t="s">
        <v>115</v>
      </c>
      <c r="C29" s="170">
        <f>[2]datitrim!C120</f>
        <v>0</v>
      </c>
      <c r="D29" s="171">
        <f t="shared" si="11"/>
        <v>0</v>
      </c>
      <c r="E29" s="170">
        <f>[2]datitrim!D120</f>
        <v>0</v>
      </c>
      <c r="F29" s="171">
        <f t="shared" si="0"/>
        <v>0</v>
      </c>
      <c r="G29" s="170">
        <f>[2]datitrim!E120</f>
        <v>0</v>
      </c>
      <c r="H29" s="171">
        <f t="shared" si="7"/>
        <v>0</v>
      </c>
      <c r="I29" s="170">
        <f>[2]datitrim!F120</f>
        <v>1623</v>
      </c>
      <c r="J29" s="171">
        <f t="shared" si="8"/>
        <v>98.842874543239958</v>
      </c>
      <c r="K29" s="170">
        <f>[2]datitrim!G120</f>
        <v>0</v>
      </c>
      <c r="L29" s="171">
        <f t="shared" si="9"/>
        <v>0</v>
      </c>
      <c r="M29" s="170">
        <f>[2]datitrim!H120</f>
        <v>19</v>
      </c>
      <c r="N29" s="171">
        <f t="shared" si="10"/>
        <v>1.1571254567600486</v>
      </c>
      <c r="O29" s="172">
        <f>[2]datitrim!I120</f>
        <v>1642</v>
      </c>
      <c r="P29" s="171">
        <f t="shared" si="12"/>
        <v>100</v>
      </c>
    </row>
    <row r="30" spans="1:16" ht="15.95" customHeight="1" x14ac:dyDescent="0.2">
      <c r="A30" s="89"/>
      <c r="B30" s="169" t="s">
        <v>116</v>
      </c>
      <c r="C30" s="170">
        <f>[2]datitrim!C121</f>
        <v>0</v>
      </c>
      <c r="D30" s="171">
        <f t="shared" si="11"/>
        <v>0</v>
      </c>
      <c r="E30" s="170">
        <f>[2]datitrim!D121</f>
        <v>0</v>
      </c>
      <c r="F30" s="171">
        <f t="shared" si="0"/>
        <v>0</v>
      </c>
      <c r="G30" s="170">
        <f>[2]datitrim!E121</f>
        <v>0</v>
      </c>
      <c r="H30" s="171">
        <f t="shared" si="7"/>
        <v>0</v>
      </c>
      <c r="I30" s="170">
        <f>[2]datitrim!F121</f>
        <v>0</v>
      </c>
      <c r="J30" s="171">
        <f t="shared" si="8"/>
        <v>0</v>
      </c>
      <c r="K30" s="170">
        <f>[2]datitrim!G121</f>
        <v>0</v>
      </c>
      <c r="L30" s="171">
        <f t="shared" si="9"/>
        <v>0</v>
      </c>
      <c r="M30" s="170">
        <f>[2]datitrim!H121</f>
        <v>0</v>
      </c>
      <c r="N30" s="171">
        <f t="shared" si="10"/>
        <v>0</v>
      </c>
      <c r="O30" s="172">
        <f>[2]datitrim!I121</f>
        <v>0</v>
      </c>
      <c r="P30" s="171">
        <f t="shared" si="12"/>
        <v>0</v>
      </c>
    </row>
    <row r="31" spans="1:16" ht="15.95" customHeight="1" x14ac:dyDescent="0.2">
      <c r="A31" s="89"/>
      <c r="B31" s="169" t="s">
        <v>118</v>
      </c>
      <c r="C31" s="170">
        <f>[2]datitrim!C127</f>
        <v>0</v>
      </c>
      <c r="D31" s="171">
        <f t="shared" si="11"/>
        <v>0</v>
      </c>
      <c r="E31" s="170">
        <f>[2]datitrim!D127</f>
        <v>0</v>
      </c>
      <c r="F31" s="171">
        <f t="shared" si="0"/>
        <v>0</v>
      </c>
      <c r="G31" s="170">
        <f>[2]datitrim!E127</f>
        <v>0</v>
      </c>
      <c r="H31" s="171">
        <f t="shared" si="7"/>
        <v>0</v>
      </c>
      <c r="I31" s="170">
        <f>[2]datitrim!F127</f>
        <v>0</v>
      </c>
      <c r="J31" s="171">
        <f t="shared" si="8"/>
        <v>0</v>
      </c>
      <c r="K31" s="170">
        <f>[2]datitrim!G127</f>
        <v>0</v>
      </c>
      <c r="L31" s="171">
        <f t="shared" si="9"/>
        <v>0</v>
      </c>
      <c r="M31" s="170">
        <f>[2]datitrim!H127</f>
        <v>0</v>
      </c>
      <c r="N31" s="171">
        <f t="shared" si="10"/>
        <v>0</v>
      </c>
      <c r="O31" s="172">
        <f>[2]datitrim!I127</f>
        <v>0</v>
      </c>
      <c r="P31" s="171">
        <f t="shared" si="12"/>
        <v>0</v>
      </c>
    </row>
    <row r="32" spans="1:16" ht="18" customHeight="1" x14ac:dyDescent="0.2">
      <c r="A32" s="182"/>
      <c r="B32" s="199" t="s">
        <v>125</v>
      </c>
      <c r="C32" s="186">
        <f>C26+C27+C28+C29+C30+C31</f>
        <v>2823</v>
      </c>
      <c r="D32" s="176">
        <f t="shared" si="11"/>
        <v>0.6011883212300615</v>
      </c>
      <c r="E32" s="186">
        <f>E26+E27+E28+E29+E30+E31</f>
        <v>0</v>
      </c>
      <c r="F32" s="200">
        <f t="shared" si="0"/>
        <v>0</v>
      </c>
      <c r="G32" s="186">
        <f>G26+G27+G28+G29+G30+G31</f>
        <v>1354</v>
      </c>
      <c r="H32" s="200">
        <f t="shared" si="7"/>
        <v>0.28834891496475501</v>
      </c>
      <c r="I32" s="186">
        <f>I26+I27+I28+I29+I30+I31</f>
        <v>436585</v>
      </c>
      <c r="J32" s="200">
        <f t="shared" si="8"/>
        <v>92.97548821262005</v>
      </c>
      <c r="K32" s="186">
        <f>K26+K27+K28+K29+K30+K31</f>
        <v>0</v>
      </c>
      <c r="L32" s="200">
        <f t="shared" si="9"/>
        <v>0</v>
      </c>
      <c r="M32" s="186">
        <f>M26+M27+M28+M29+M30+M31</f>
        <v>28808</v>
      </c>
      <c r="N32" s="200">
        <f t="shared" si="10"/>
        <v>6.1349745511851266</v>
      </c>
      <c r="O32" s="186">
        <f>C32+K32+I32+M32+E32+G32</f>
        <v>469570</v>
      </c>
      <c r="P32" s="200">
        <f t="shared" si="12"/>
        <v>99.999999999999986</v>
      </c>
    </row>
    <row r="33" spans="1:16" ht="15.95" customHeight="1" x14ac:dyDescent="0.2">
      <c r="A33" s="182"/>
      <c r="B33" s="288" t="s">
        <v>193</v>
      </c>
      <c r="C33" s="186">
        <f>C19+C32</f>
        <v>136247</v>
      </c>
      <c r="D33" s="289">
        <f t="shared" si="11"/>
        <v>2.3836662170987775</v>
      </c>
      <c r="E33" s="186">
        <f>E19+E32</f>
        <v>108712</v>
      </c>
      <c r="F33" s="200">
        <f t="shared" si="0"/>
        <v>1.9019363493746084</v>
      </c>
      <c r="G33" s="186">
        <f>G19+G32</f>
        <v>431981</v>
      </c>
      <c r="H33" s="176">
        <f t="shared" si="7"/>
        <v>7.557586707439774</v>
      </c>
      <c r="I33" s="186">
        <f>I19+I32</f>
        <v>1369518</v>
      </c>
      <c r="J33" s="176">
        <f t="shared" si="8"/>
        <v>23.959968221749346</v>
      </c>
      <c r="K33" s="186">
        <f>K19+K32</f>
        <v>3056920</v>
      </c>
      <c r="L33" s="176">
        <f t="shared" si="9"/>
        <v>53.481375240361949</v>
      </c>
      <c r="M33" s="186">
        <f>M19+M32</f>
        <v>612481</v>
      </c>
      <c r="N33" s="176">
        <f t="shared" si="10"/>
        <v>10.715467263975546</v>
      </c>
      <c r="O33" s="186">
        <f>O19+O32</f>
        <v>5715859</v>
      </c>
      <c r="P33" s="200">
        <f t="shared" si="12"/>
        <v>100</v>
      </c>
    </row>
    <row r="34" spans="1:16" ht="15.95" customHeight="1" x14ac:dyDescent="0.2">
      <c r="A34" s="496"/>
      <c r="B34" s="101" t="str">
        <f>"Variazione %   "&amp;[2]datitrim!$I$1&amp;" / "&amp;[2]datitrim!$I$1-1</f>
        <v>Variazione %   2015 / 2014</v>
      </c>
      <c r="C34" s="206">
        <f>[2]datitrim!K129</f>
        <v>-24.57</v>
      </c>
      <c r="D34" s="207"/>
      <c r="E34" s="206">
        <f>[2]datitrim!L129</f>
        <v>33.049999999999997</v>
      </c>
      <c r="F34" s="290"/>
      <c r="G34" s="206">
        <f>[2]datitrim!M129</f>
        <v>134.68</v>
      </c>
      <c r="H34" s="207"/>
      <c r="I34" s="206">
        <f>[2]datitrim!N129</f>
        <v>7.84</v>
      </c>
      <c r="J34" s="207"/>
      <c r="K34" s="206">
        <f>[2]datitrim!O129</f>
        <v>24.32</v>
      </c>
      <c r="L34" s="207"/>
      <c r="M34" s="206">
        <f>[2]datitrim!P129</f>
        <v>-26.12</v>
      </c>
      <c r="N34" s="207"/>
      <c r="O34" s="208">
        <f>[2]datitrim!Q129</f>
        <v>14.22</v>
      </c>
      <c r="P34" s="209"/>
    </row>
    <row r="35" spans="1:16" ht="15.95" customHeight="1" x14ac:dyDescent="0.2">
      <c r="A35" s="529" t="str">
        <f>"Variazione %   "&amp;[2]datitrim!$I$1&amp;" / "&amp;[2]datitrim!$I$1-1&amp;" su basi omogenee *"</f>
        <v>Variazione %   2015 / 2014 su basi omogenee *</v>
      </c>
      <c r="B35" s="530"/>
      <c r="C35" s="206">
        <f>[2]omogenei!K129</f>
        <v>-7.69</v>
      </c>
      <c r="D35" s="207"/>
      <c r="E35" s="206">
        <f>[2]omogenei!L129</f>
        <v>33.049999999999997</v>
      </c>
      <c r="F35" s="209"/>
      <c r="G35" s="206">
        <f>[2]omogenei!M129</f>
        <v>134.68</v>
      </c>
      <c r="H35" s="207"/>
      <c r="I35" s="206">
        <f>[2]omogenei!N129</f>
        <v>7.95</v>
      </c>
      <c r="J35" s="207"/>
      <c r="K35" s="206">
        <f>[2]omogenei!O129</f>
        <v>24.39</v>
      </c>
      <c r="L35" s="207"/>
      <c r="M35" s="206">
        <f>[2]omogenei!P129</f>
        <v>-26.02</v>
      </c>
      <c r="N35" s="207"/>
      <c r="O35" s="208">
        <f>[2]omogenei!Q129</f>
        <v>15.06</v>
      </c>
      <c r="P35" s="209"/>
    </row>
    <row r="36" spans="1:16" ht="6.95" customHeight="1" x14ac:dyDescent="0.2">
      <c r="C36" s="68"/>
      <c r="D36" s="68"/>
      <c r="F36" s="68"/>
      <c r="H36" s="68"/>
      <c r="I36" s="68"/>
      <c r="J36" s="68"/>
      <c r="K36" s="68"/>
      <c r="L36" s="68"/>
      <c r="N36" s="68"/>
      <c r="P36" s="211"/>
    </row>
    <row r="37" spans="1:16" s="65" customFormat="1" ht="12.95" customHeight="1" x14ac:dyDescent="0.2">
      <c r="A37" s="66"/>
      <c r="B37" s="65" t="s">
        <v>126</v>
      </c>
      <c r="C37" s="66"/>
      <c r="D37" s="66"/>
      <c r="F37" s="66"/>
      <c r="H37" s="66"/>
      <c r="I37" s="66"/>
      <c r="J37" s="66"/>
      <c r="K37" s="66"/>
      <c r="L37" s="66"/>
      <c r="N37" s="66"/>
      <c r="P37" s="66"/>
    </row>
    <row r="38" spans="1:16" s="65" customFormat="1" ht="12.95" customHeight="1" x14ac:dyDescent="0.2">
      <c r="A38" s="68"/>
      <c r="B38" s="65" t="s">
        <v>127</v>
      </c>
      <c r="C38" s="66"/>
      <c r="D38" s="66"/>
      <c r="F38" s="66"/>
      <c r="H38" s="66"/>
      <c r="I38" s="66"/>
      <c r="J38" s="66"/>
      <c r="K38" s="66"/>
      <c r="L38" s="66"/>
      <c r="N38" s="66"/>
      <c r="P38" s="66"/>
    </row>
    <row r="39" spans="1:16" ht="24.2" customHeight="1" x14ac:dyDescent="0.2">
      <c r="B39" s="597" t="s">
        <v>194</v>
      </c>
      <c r="C39" s="597"/>
      <c r="D39" s="597"/>
      <c r="E39" s="597"/>
      <c r="F39" s="597"/>
      <c r="G39" s="597"/>
      <c r="H39" s="597"/>
      <c r="I39" s="597"/>
      <c r="J39" s="597"/>
      <c r="K39" s="597"/>
      <c r="L39" s="597"/>
      <c r="M39" s="597"/>
      <c r="N39" s="597"/>
      <c r="O39" s="597"/>
      <c r="P39" s="597"/>
    </row>
    <row r="40" spans="1:16" s="73" customFormat="1" ht="20.85" customHeight="1" x14ac:dyDescent="0.2">
      <c r="P40" s="499"/>
    </row>
  </sheetData>
  <mergeCells count="9">
    <mergeCell ref="A35:B35"/>
    <mergeCell ref="B39:P39"/>
    <mergeCell ref="C6:D7"/>
    <mergeCell ref="I6:J7"/>
    <mergeCell ref="K6:L7"/>
    <mergeCell ref="M6:N7"/>
    <mergeCell ref="O6:P7"/>
    <mergeCell ref="E7:F7"/>
    <mergeCell ref="G7:H7"/>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ANALISI STATISTICHE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0"/>
  <sheetViews>
    <sheetView showGridLines="0" zoomScaleNormal="100" workbookViewId="0">
      <selection activeCell="M47" sqref="M47"/>
    </sheetView>
  </sheetViews>
  <sheetFormatPr defaultColWidth="9" defaultRowHeight="11.25" x14ac:dyDescent="0.2"/>
  <cols>
    <col min="1" max="1" width="7.5703125" style="68" customWidth="1"/>
    <col min="2" max="2" width="8.42578125" style="68" customWidth="1"/>
    <col min="3" max="3" width="24.140625" style="69" customWidth="1"/>
    <col min="4" max="4" width="8.42578125" style="68" customWidth="1"/>
    <col min="5" max="5" width="11.140625" style="68" customWidth="1"/>
    <col min="6" max="6" width="8.42578125" style="68" customWidth="1"/>
    <col min="7" max="7" width="11.140625" style="68" customWidth="1"/>
    <col min="8" max="11" width="10.28515625" style="68" customWidth="1"/>
    <col min="12" max="256" width="9" style="68"/>
    <col min="257" max="257" width="7.5703125" style="68" customWidth="1"/>
    <col min="258" max="258" width="8.42578125" style="68" customWidth="1"/>
    <col min="259" max="259" width="20.7109375" style="68" customWidth="1"/>
    <col min="260" max="260" width="8.42578125" style="68" customWidth="1"/>
    <col min="261" max="261" width="11.140625" style="68" customWidth="1"/>
    <col min="262" max="262" width="8.42578125" style="68" customWidth="1"/>
    <col min="263" max="263" width="11.140625" style="68" customWidth="1"/>
    <col min="264" max="267" width="10.28515625" style="68" customWidth="1"/>
    <col min="268" max="512" width="9" style="68"/>
    <col min="513" max="513" width="7.5703125" style="68" customWidth="1"/>
    <col min="514" max="514" width="8.42578125" style="68" customWidth="1"/>
    <col min="515" max="515" width="20.7109375" style="68" customWidth="1"/>
    <col min="516" max="516" width="8.42578125" style="68" customWidth="1"/>
    <col min="517" max="517" width="11.140625" style="68" customWidth="1"/>
    <col min="518" max="518" width="8.42578125" style="68" customWidth="1"/>
    <col min="519" max="519" width="11.140625" style="68" customWidth="1"/>
    <col min="520" max="523" width="10.28515625" style="68" customWidth="1"/>
    <col min="524" max="768" width="9" style="68"/>
    <col min="769" max="769" width="7.5703125" style="68" customWidth="1"/>
    <col min="770" max="770" width="8.42578125" style="68" customWidth="1"/>
    <col min="771" max="771" width="20.7109375" style="68" customWidth="1"/>
    <col min="772" max="772" width="8.42578125" style="68" customWidth="1"/>
    <col min="773" max="773" width="11.140625" style="68" customWidth="1"/>
    <col min="774" max="774" width="8.42578125" style="68" customWidth="1"/>
    <col min="775" max="775" width="11.140625" style="68" customWidth="1"/>
    <col min="776" max="779" width="10.28515625" style="68" customWidth="1"/>
    <col min="780" max="1024" width="9" style="68"/>
    <col min="1025" max="1025" width="7.5703125" style="68" customWidth="1"/>
    <col min="1026" max="1026" width="8.42578125" style="68" customWidth="1"/>
    <col min="1027" max="1027" width="20.7109375" style="68" customWidth="1"/>
    <col min="1028" max="1028" width="8.42578125" style="68" customWidth="1"/>
    <col min="1029" max="1029" width="11.140625" style="68" customWidth="1"/>
    <col min="1030" max="1030" width="8.42578125" style="68" customWidth="1"/>
    <col min="1031" max="1031" width="11.140625" style="68" customWidth="1"/>
    <col min="1032" max="1035" width="10.28515625" style="68" customWidth="1"/>
    <col min="1036" max="1280" width="9" style="68"/>
    <col min="1281" max="1281" width="7.5703125" style="68" customWidth="1"/>
    <col min="1282" max="1282" width="8.42578125" style="68" customWidth="1"/>
    <col min="1283" max="1283" width="20.7109375" style="68" customWidth="1"/>
    <col min="1284" max="1284" width="8.42578125" style="68" customWidth="1"/>
    <col min="1285" max="1285" width="11.140625" style="68" customWidth="1"/>
    <col min="1286" max="1286" width="8.42578125" style="68" customWidth="1"/>
    <col min="1287" max="1287" width="11.140625" style="68" customWidth="1"/>
    <col min="1288" max="1291" width="10.28515625" style="68" customWidth="1"/>
    <col min="1292" max="1536" width="9" style="68"/>
    <col min="1537" max="1537" width="7.5703125" style="68" customWidth="1"/>
    <col min="1538" max="1538" width="8.42578125" style="68" customWidth="1"/>
    <col min="1539" max="1539" width="20.7109375" style="68" customWidth="1"/>
    <col min="1540" max="1540" width="8.42578125" style="68" customWidth="1"/>
    <col min="1541" max="1541" width="11.140625" style="68" customWidth="1"/>
    <col min="1542" max="1542" width="8.42578125" style="68" customWidth="1"/>
    <col min="1543" max="1543" width="11.140625" style="68" customWidth="1"/>
    <col min="1544" max="1547" width="10.28515625" style="68" customWidth="1"/>
    <col min="1548" max="1792" width="9" style="68"/>
    <col min="1793" max="1793" width="7.5703125" style="68" customWidth="1"/>
    <col min="1794" max="1794" width="8.42578125" style="68" customWidth="1"/>
    <col min="1795" max="1795" width="20.7109375" style="68" customWidth="1"/>
    <col min="1796" max="1796" width="8.42578125" style="68" customWidth="1"/>
    <col min="1797" max="1797" width="11.140625" style="68" customWidth="1"/>
    <col min="1798" max="1798" width="8.42578125" style="68" customWidth="1"/>
    <col min="1799" max="1799" width="11.140625" style="68" customWidth="1"/>
    <col min="1800" max="1803" width="10.28515625" style="68" customWidth="1"/>
    <col min="1804" max="2048" width="9" style="68"/>
    <col min="2049" max="2049" width="7.5703125" style="68" customWidth="1"/>
    <col min="2050" max="2050" width="8.42578125" style="68" customWidth="1"/>
    <col min="2051" max="2051" width="20.7109375" style="68" customWidth="1"/>
    <col min="2052" max="2052" width="8.42578125" style="68" customWidth="1"/>
    <col min="2053" max="2053" width="11.140625" style="68" customWidth="1"/>
    <col min="2054" max="2054" width="8.42578125" style="68" customWidth="1"/>
    <col min="2055" max="2055" width="11.140625" style="68" customWidth="1"/>
    <col min="2056" max="2059" width="10.28515625" style="68" customWidth="1"/>
    <col min="2060" max="2304" width="9" style="68"/>
    <col min="2305" max="2305" width="7.5703125" style="68" customWidth="1"/>
    <col min="2306" max="2306" width="8.42578125" style="68" customWidth="1"/>
    <col min="2307" max="2307" width="20.7109375" style="68" customWidth="1"/>
    <col min="2308" max="2308" width="8.42578125" style="68" customWidth="1"/>
    <col min="2309" max="2309" width="11.140625" style="68" customWidth="1"/>
    <col min="2310" max="2310" width="8.42578125" style="68" customWidth="1"/>
    <col min="2311" max="2311" width="11.140625" style="68" customWidth="1"/>
    <col min="2312" max="2315" width="10.28515625" style="68" customWidth="1"/>
    <col min="2316" max="2560" width="9" style="68"/>
    <col min="2561" max="2561" width="7.5703125" style="68" customWidth="1"/>
    <col min="2562" max="2562" width="8.42578125" style="68" customWidth="1"/>
    <col min="2563" max="2563" width="20.7109375" style="68" customWidth="1"/>
    <col min="2564" max="2564" width="8.42578125" style="68" customWidth="1"/>
    <col min="2565" max="2565" width="11.140625" style="68" customWidth="1"/>
    <col min="2566" max="2566" width="8.42578125" style="68" customWidth="1"/>
    <col min="2567" max="2567" width="11.140625" style="68" customWidth="1"/>
    <col min="2568" max="2571" width="10.28515625" style="68" customWidth="1"/>
    <col min="2572" max="2816" width="9" style="68"/>
    <col min="2817" max="2817" width="7.5703125" style="68" customWidth="1"/>
    <col min="2818" max="2818" width="8.42578125" style="68" customWidth="1"/>
    <col min="2819" max="2819" width="20.7109375" style="68" customWidth="1"/>
    <col min="2820" max="2820" width="8.42578125" style="68" customWidth="1"/>
    <col min="2821" max="2821" width="11.140625" style="68" customWidth="1"/>
    <col min="2822" max="2822" width="8.42578125" style="68" customWidth="1"/>
    <col min="2823" max="2823" width="11.140625" style="68" customWidth="1"/>
    <col min="2824" max="2827" width="10.28515625" style="68" customWidth="1"/>
    <col min="2828" max="3072" width="9" style="68"/>
    <col min="3073" max="3073" width="7.5703125" style="68" customWidth="1"/>
    <col min="3074" max="3074" width="8.42578125" style="68" customWidth="1"/>
    <col min="3075" max="3075" width="20.7109375" style="68" customWidth="1"/>
    <col min="3076" max="3076" width="8.42578125" style="68" customWidth="1"/>
    <col min="3077" max="3077" width="11.140625" style="68" customWidth="1"/>
    <col min="3078" max="3078" width="8.42578125" style="68" customWidth="1"/>
    <col min="3079" max="3079" width="11.140625" style="68" customWidth="1"/>
    <col min="3080" max="3083" width="10.28515625" style="68" customWidth="1"/>
    <col min="3084" max="3328" width="9" style="68"/>
    <col min="3329" max="3329" width="7.5703125" style="68" customWidth="1"/>
    <col min="3330" max="3330" width="8.42578125" style="68" customWidth="1"/>
    <col min="3331" max="3331" width="20.7109375" style="68" customWidth="1"/>
    <col min="3332" max="3332" width="8.42578125" style="68" customWidth="1"/>
    <col min="3333" max="3333" width="11.140625" style="68" customWidth="1"/>
    <col min="3334" max="3334" width="8.42578125" style="68" customWidth="1"/>
    <col min="3335" max="3335" width="11.140625" style="68" customWidth="1"/>
    <col min="3336" max="3339" width="10.28515625" style="68" customWidth="1"/>
    <col min="3340" max="3584" width="9" style="68"/>
    <col min="3585" max="3585" width="7.5703125" style="68" customWidth="1"/>
    <col min="3586" max="3586" width="8.42578125" style="68" customWidth="1"/>
    <col min="3587" max="3587" width="20.7109375" style="68" customWidth="1"/>
    <col min="3588" max="3588" width="8.42578125" style="68" customWidth="1"/>
    <col min="3589" max="3589" width="11.140625" style="68" customWidth="1"/>
    <col min="3590" max="3590" width="8.42578125" style="68" customWidth="1"/>
    <col min="3591" max="3591" width="11.140625" style="68" customWidth="1"/>
    <col min="3592" max="3595" width="10.28515625" style="68" customWidth="1"/>
    <col min="3596" max="3840" width="9" style="68"/>
    <col min="3841" max="3841" width="7.5703125" style="68" customWidth="1"/>
    <col min="3842" max="3842" width="8.42578125" style="68" customWidth="1"/>
    <col min="3843" max="3843" width="20.7109375" style="68" customWidth="1"/>
    <col min="3844" max="3844" width="8.42578125" style="68" customWidth="1"/>
    <col min="3845" max="3845" width="11.140625" style="68" customWidth="1"/>
    <col min="3846" max="3846" width="8.42578125" style="68" customWidth="1"/>
    <col min="3847" max="3847" width="11.140625" style="68" customWidth="1"/>
    <col min="3848" max="3851" width="10.28515625" style="68" customWidth="1"/>
    <col min="3852" max="4096" width="9" style="68"/>
    <col min="4097" max="4097" width="7.5703125" style="68" customWidth="1"/>
    <col min="4098" max="4098" width="8.42578125" style="68" customWidth="1"/>
    <col min="4099" max="4099" width="20.7109375" style="68" customWidth="1"/>
    <col min="4100" max="4100" width="8.42578125" style="68" customWidth="1"/>
    <col min="4101" max="4101" width="11.140625" style="68" customWidth="1"/>
    <col min="4102" max="4102" width="8.42578125" style="68" customWidth="1"/>
    <col min="4103" max="4103" width="11.140625" style="68" customWidth="1"/>
    <col min="4104" max="4107" width="10.28515625" style="68" customWidth="1"/>
    <col min="4108" max="4352" width="9" style="68"/>
    <col min="4353" max="4353" width="7.5703125" style="68" customWidth="1"/>
    <col min="4354" max="4354" width="8.42578125" style="68" customWidth="1"/>
    <col min="4355" max="4355" width="20.7109375" style="68" customWidth="1"/>
    <col min="4356" max="4356" width="8.42578125" style="68" customWidth="1"/>
    <col min="4357" max="4357" width="11.140625" style="68" customWidth="1"/>
    <col min="4358" max="4358" width="8.42578125" style="68" customWidth="1"/>
    <col min="4359" max="4359" width="11.140625" style="68" customWidth="1"/>
    <col min="4360" max="4363" width="10.28515625" style="68" customWidth="1"/>
    <col min="4364" max="4608" width="9" style="68"/>
    <col min="4609" max="4609" width="7.5703125" style="68" customWidth="1"/>
    <col min="4610" max="4610" width="8.42578125" style="68" customWidth="1"/>
    <col min="4611" max="4611" width="20.7109375" style="68" customWidth="1"/>
    <col min="4612" max="4612" width="8.42578125" style="68" customWidth="1"/>
    <col min="4613" max="4613" width="11.140625" style="68" customWidth="1"/>
    <col min="4614" max="4614" width="8.42578125" style="68" customWidth="1"/>
    <col min="4615" max="4615" width="11.140625" style="68" customWidth="1"/>
    <col min="4616" max="4619" width="10.28515625" style="68" customWidth="1"/>
    <col min="4620" max="4864" width="9" style="68"/>
    <col min="4865" max="4865" width="7.5703125" style="68" customWidth="1"/>
    <col min="4866" max="4866" width="8.42578125" style="68" customWidth="1"/>
    <col min="4867" max="4867" width="20.7109375" style="68" customWidth="1"/>
    <col min="4868" max="4868" width="8.42578125" style="68" customWidth="1"/>
    <col min="4869" max="4869" width="11.140625" style="68" customWidth="1"/>
    <col min="4870" max="4870" width="8.42578125" style="68" customWidth="1"/>
    <col min="4871" max="4871" width="11.140625" style="68" customWidth="1"/>
    <col min="4872" max="4875" width="10.28515625" style="68" customWidth="1"/>
    <col min="4876" max="5120" width="9" style="68"/>
    <col min="5121" max="5121" width="7.5703125" style="68" customWidth="1"/>
    <col min="5122" max="5122" width="8.42578125" style="68" customWidth="1"/>
    <col min="5123" max="5123" width="20.7109375" style="68" customWidth="1"/>
    <col min="5124" max="5124" width="8.42578125" style="68" customWidth="1"/>
    <col min="5125" max="5125" width="11.140625" style="68" customWidth="1"/>
    <col min="5126" max="5126" width="8.42578125" style="68" customWidth="1"/>
    <col min="5127" max="5127" width="11.140625" style="68" customWidth="1"/>
    <col min="5128" max="5131" width="10.28515625" style="68" customWidth="1"/>
    <col min="5132" max="5376" width="9" style="68"/>
    <col min="5377" max="5377" width="7.5703125" style="68" customWidth="1"/>
    <col min="5378" max="5378" width="8.42578125" style="68" customWidth="1"/>
    <col min="5379" max="5379" width="20.7109375" style="68" customWidth="1"/>
    <col min="5380" max="5380" width="8.42578125" style="68" customWidth="1"/>
    <col min="5381" max="5381" width="11.140625" style="68" customWidth="1"/>
    <col min="5382" max="5382" width="8.42578125" style="68" customWidth="1"/>
    <col min="5383" max="5383" width="11.140625" style="68" customWidth="1"/>
    <col min="5384" max="5387" width="10.28515625" style="68" customWidth="1"/>
    <col min="5388" max="5632" width="9" style="68"/>
    <col min="5633" max="5633" width="7.5703125" style="68" customWidth="1"/>
    <col min="5634" max="5634" width="8.42578125" style="68" customWidth="1"/>
    <col min="5635" max="5635" width="20.7109375" style="68" customWidth="1"/>
    <col min="5636" max="5636" width="8.42578125" style="68" customWidth="1"/>
    <col min="5637" max="5637" width="11.140625" style="68" customWidth="1"/>
    <col min="5638" max="5638" width="8.42578125" style="68" customWidth="1"/>
    <col min="5639" max="5639" width="11.140625" style="68" customWidth="1"/>
    <col min="5640" max="5643" width="10.28515625" style="68" customWidth="1"/>
    <col min="5644" max="5888" width="9" style="68"/>
    <col min="5889" max="5889" width="7.5703125" style="68" customWidth="1"/>
    <col min="5890" max="5890" width="8.42578125" style="68" customWidth="1"/>
    <col min="5891" max="5891" width="20.7109375" style="68" customWidth="1"/>
    <col min="5892" max="5892" width="8.42578125" style="68" customWidth="1"/>
    <col min="5893" max="5893" width="11.140625" style="68" customWidth="1"/>
    <col min="5894" max="5894" width="8.42578125" style="68" customWidth="1"/>
    <col min="5895" max="5895" width="11.140625" style="68" customWidth="1"/>
    <col min="5896" max="5899" width="10.28515625" style="68" customWidth="1"/>
    <col min="5900" max="6144" width="9" style="68"/>
    <col min="6145" max="6145" width="7.5703125" style="68" customWidth="1"/>
    <col min="6146" max="6146" width="8.42578125" style="68" customWidth="1"/>
    <col min="6147" max="6147" width="20.7109375" style="68" customWidth="1"/>
    <col min="6148" max="6148" width="8.42578125" style="68" customWidth="1"/>
    <col min="6149" max="6149" width="11.140625" style="68" customWidth="1"/>
    <col min="6150" max="6150" width="8.42578125" style="68" customWidth="1"/>
    <col min="6151" max="6151" width="11.140625" style="68" customWidth="1"/>
    <col min="6152" max="6155" width="10.28515625" style="68" customWidth="1"/>
    <col min="6156" max="6400" width="9" style="68"/>
    <col min="6401" max="6401" width="7.5703125" style="68" customWidth="1"/>
    <col min="6402" max="6402" width="8.42578125" style="68" customWidth="1"/>
    <col min="6403" max="6403" width="20.7109375" style="68" customWidth="1"/>
    <col min="6404" max="6404" width="8.42578125" style="68" customWidth="1"/>
    <col min="6405" max="6405" width="11.140625" style="68" customWidth="1"/>
    <col min="6406" max="6406" width="8.42578125" style="68" customWidth="1"/>
    <col min="6407" max="6407" width="11.140625" style="68" customWidth="1"/>
    <col min="6408" max="6411" width="10.28515625" style="68" customWidth="1"/>
    <col min="6412" max="6656" width="9" style="68"/>
    <col min="6657" max="6657" width="7.5703125" style="68" customWidth="1"/>
    <col min="6658" max="6658" width="8.42578125" style="68" customWidth="1"/>
    <col min="6659" max="6659" width="20.7109375" style="68" customWidth="1"/>
    <col min="6660" max="6660" width="8.42578125" style="68" customWidth="1"/>
    <col min="6661" max="6661" width="11.140625" style="68" customWidth="1"/>
    <col min="6662" max="6662" width="8.42578125" style="68" customWidth="1"/>
    <col min="6663" max="6663" width="11.140625" style="68" customWidth="1"/>
    <col min="6664" max="6667" width="10.28515625" style="68" customWidth="1"/>
    <col min="6668" max="6912" width="9" style="68"/>
    <col min="6913" max="6913" width="7.5703125" style="68" customWidth="1"/>
    <col min="6914" max="6914" width="8.42578125" style="68" customWidth="1"/>
    <col min="6915" max="6915" width="20.7109375" style="68" customWidth="1"/>
    <col min="6916" max="6916" width="8.42578125" style="68" customWidth="1"/>
    <col min="6917" max="6917" width="11.140625" style="68" customWidth="1"/>
    <col min="6918" max="6918" width="8.42578125" style="68" customWidth="1"/>
    <col min="6919" max="6919" width="11.140625" style="68" customWidth="1"/>
    <col min="6920" max="6923" width="10.28515625" style="68" customWidth="1"/>
    <col min="6924" max="7168" width="9" style="68"/>
    <col min="7169" max="7169" width="7.5703125" style="68" customWidth="1"/>
    <col min="7170" max="7170" width="8.42578125" style="68" customWidth="1"/>
    <col min="7171" max="7171" width="20.7109375" style="68" customWidth="1"/>
    <col min="7172" max="7172" width="8.42578125" style="68" customWidth="1"/>
    <col min="7173" max="7173" width="11.140625" style="68" customWidth="1"/>
    <col min="7174" max="7174" width="8.42578125" style="68" customWidth="1"/>
    <col min="7175" max="7175" width="11.140625" style="68" customWidth="1"/>
    <col min="7176" max="7179" width="10.28515625" style="68" customWidth="1"/>
    <col min="7180" max="7424" width="9" style="68"/>
    <col min="7425" max="7425" width="7.5703125" style="68" customWidth="1"/>
    <col min="7426" max="7426" width="8.42578125" style="68" customWidth="1"/>
    <col min="7427" max="7427" width="20.7109375" style="68" customWidth="1"/>
    <col min="7428" max="7428" width="8.42578125" style="68" customWidth="1"/>
    <col min="7429" max="7429" width="11.140625" style="68" customWidth="1"/>
    <col min="7430" max="7430" width="8.42578125" style="68" customWidth="1"/>
    <col min="7431" max="7431" width="11.140625" style="68" customWidth="1"/>
    <col min="7432" max="7435" width="10.28515625" style="68" customWidth="1"/>
    <col min="7436" max="7680" width="9" style="68"/>
    <col min="7681" max="7681" width="7.5703125" style="68" customWidth="1"/>
    <col min="7682" max="7682" width="8.42578125" style="68" customWidth="1"/>
    <col min="7683" max="7683" width="20.7109375" style="68" customWidth="1"/>
    <col min="7684" max="7684" width="8.42578125" style="68" customWidth="1"/>
    <col min="7685" max="7685" width="11.140625" style="68" customWidth="1"/>
    <col min="7686" max="7686" width="8.42578125" style="68" customWidth="1"/>
    <col min="7687" max="7687" width="11.140625" style="68" customWidth="1"/>
    <col min="7688" max="7691" width="10.28515625" style="68" customWidth="1"/>
    <col min="7692" max="7936" width="9" style="68"/>
    <col min="7937" max="7937" width="7.5703125" style="68" customWidth="1"/>
    <col min="7938" max="7938" width="8.42578125" style="68" customWidth="1"/>
    <col min="7939" max="7939" width="20.7109375" style="68" customWidth="1"/>
    <col min="7940" max="7940" width="8.42578125" style="68" customWidth="1"/>
    <col min="7941" max="7941" width="11.140625" style="68" customWidth="1"/>
    <col min="7942" max="7942" width="8.42578125" style="68" customWidth="1"/>
    <col min="7943" max="7943" width="11.140625" style="68" customWidth="1"/>
    <col min="7944" max="7947" width="10.28515625" style="68" customWidth="1"/>
    <col min="7948" max="8192" width="9" style="68"/>
    <col min="8193" max="8193" width="7.5703125" style="68" customWidth="1"/>
    <col min="8194" max="8194" width="8.42578125" style="68" customWidth="1"/>
    <col min="8195" max="8195" width="20.7109375" style="68" customWidth="1"/>
    <col min="8196" max="8196" width="8.42578125" style="68" customWidth="1"/>
    <col min="8197" max="8197" width="11.140625" style="68" customWidth="1"/>
    <col min="8198" max="8198" width="8.42578125" style="68" customWidth="1"/>
    <col min="8199" max="8199" width="11.140625" style="68" customWidth="1"/>
    <col min="8200" max="8203" width="10.28515625" style="68" customWidth="1"/>
    <col min="8204" max="8448" width="9" style="68"/>
    <col min="8449" max="8449" width="7.5703125" style="68" customWidth="1"/>
    <col min="8450" max="8450" width="8.42578125" style="68" customWidth="1"/>
    <col min="8451" max="8451" width="20.7109375" style="68" customWidth="1"/>
    <col min="8452" max="8452" width="8.42578125" style="68" customWidth="1"/>
    <col min="8453" max="8453" width="11.140625" style="68" customWidth="1"/>
    <col min="8454" max="8454" width="8.42578125" style="68" customWidth="1"/>
    <col min="8455" max="8455" width="11.140625" style="68" customWidth="1"/>
    <col min="8456" max="8459" width="10.28515625" style="68" customWidth="1"/>
    <col min="8460" max="8704" width="9" style="68"/>
    <col min="8705" max="8705" width="7.5703125" style="68" customWidth="1"/>
    <col min="8706" max="8706" width="8.42578125" style="68" customWidth="1"/>
    <col min="8707" max="8707" width="20.7109375" style="68" customWidth="1"/>
    <col min="8708" max="8708" width="8.42578125" style="68" customWidth="1"/>
    <col min="8709" max="8709" width="11.140625" style="68" customWidth="1"/>
    <col min="8710" max="8710" width="8.42578125" style="68" customWidth="1"/>
    <col min="8711" max="8711" width="11.140625" style="68" customWidth="1"/>
    <col min="8712" max="8715" width="10.28515625" style="68" customWidth="1"/>
    <col min="8716" max="8960" width="9" style="68"/>
    <col min="8961" max="8961" width="7.5703125" style="68" customWidth="1"/>
    <col min="8962" max="8962" width="8.42578125" style="68" customWidth="1"/>
    <col min="8963" max="8963" width="20.7109375" style="68" customWidth="1"/>
    <col min="8964" max="8964" width="8.42578125" style="68" customWidth="1"/>
    <col min="8965" max="8965" width="11.140625" style="68" customWidth="1"/>
    <col min="8966" max="8966" width="8.42578125" style="68" customWidth="1"/>
    <col min="8967" max="8967" width="11.140625" style="68" customWidth="1"/>
    <col min="8968" max="8971" width="10.28515625" style="68" customWidth="1"/>
    <col min="8972" max="9216" width="9" style="68"/>
    <col min="9217" max="9217" width="7.5703125" style="68" customWidth="1"/>
    <col min="9218" max="9218" width="8.42578125" style="68" customWidth="1"/>
    <col min="9219" max="9219" width="20.7109375" style="68" customWidth="1"/>
    <col min="9220" max="9220" width="8.42578125" style="68" customWidth="1"/>
    <col min="9221" max="9221" width="11.140625" style="68" customWidth="1"/>
    <col min="9222" max="9222" width="8.42578125" style="68" customWidth="1"/>
    <col min="9223" max="9223" width="11.140625" style="68" customWidth="1"/>
    <col min="9224" max="9227" width="10.28515625" style="68" customWidth="1"/>
    <col min="9228" max="9472" width="9" style="68"/>
    <col min="9473" max="9473" width="7.5703125" style="68" customWidth="1"/>
    <col min="9474" max="9474" width="8.42578125" style="68" customWidth="1"/>
    <col min="9475" max="9475" width="20.7109375" style="68" customWidth="1"/>
    <col min="9476" max="9476" width="8.42578125" style="68" customWidth="1"/>
    <col min="9477" max="9477" width="11.140625" style="68" customWidth="1"/>
    <col min="9478" max="9478" width="8.42578125" style="68" customWidth="1"/>
    <col min="9479" max="9479" width="11.140625" style="68" customWidth="1"/>
    <col min="9480" max="9483" width="10.28515625" style="68" customWidth="1"/>
    <col min="9484" max="9728" width="9" style="68"/>
    <col min="9729" max="9729" width="7.5703125" style="68" customWidth="1"/>
    <col min="9730" max="9730" width="8.42578125" style="68" customWidth="1"/>
    <col min="9731" max="9731" width="20.7109375" style="68" customWidth="1"/>
    <col min="9732" max="9732" width="8.42578125" style="68" customWidth="1"/>
    <col min="9733" max="9733" width="11.140625" style="68" customWidth="1"/>
    <col min="9734" max="9734" width="8.42578125" style="68" customWidth="1"/>
    <col min="9735" max="9735" width="11.140625" style="68" customWidth="1"/>
    <col min="9736" max="9739" width="10.28515625" style="68" customWidth="1"/>
    <col min="9740" max="9984" width="9" style="68"/>
    <col min="9985" max="9985" width="7.5703125" style="68" customWidth="1"/>
    <col min="9986" max="9986" width="8.42578125" style="68" customWidth="1"/>
    <col min="9987" max="9987" width="20.7109375" style="68" customWidth="1"/>
    <col min="9988" max="9988" width="8.42578125" style="68" customWidth="1"/>
    <col min="9989" max="9989" width="11.140625" style="68" customWidth="1"/>
    <col min="9990" max="9990" width="8.42578125" style="68" customWidth="1"/>
    <col min="9991" max="9991" width="11.140625" style="68" customWidth="1"/>
    <col min="9992" max="9995" width="10.28515625" style="68" customWidth="1"/>
    <col min="9996" max="10240" width="9" style="68"/>
    <col min="10241" max="10241" width="7.5703125" style="68" customWidth="1"/>
    <col min="10242" max="10242" width="8.42578125" style="68" customWidth="1"/>
    <col min="10243" max="10243" width="20.7109375" style="68" customWidth="1"/>
    <col min="10244" max="10244" width="8.42578125" style="68" customWidth="1"/>
    <col min="10245" max="10245" width="11.140625" style="68" customWidth="1"/>
    <col min="10246" max="10246" width="8.42578125" style="68" customWidth="1"/>
    <col min="10247" max="10247" width="11.140625" style="68" customWidth="1"/>
    <col min="10248" max="10251" width="10.28515625" style="68" customWidth="1"/>
    <col min="10252" max="10496" width="9" style="68"/>
    <col min="10497" max="10497" width="7.5703125" style="68" customWidth="1"/>
    <col min="10498" max="10498" width="8.42578125" style="68" customWidth="1"/>
    <col min="10499" max="10499" width="20.7109375" style="68" customWidth="1"/>
    <col min="10500" max="10500" width="8.42578125" style="68" customWidth="1"/>
    <col min="10501" max="10501" width="11.140625" style="68" customWidth="1"/>
    <col min="10502" max="10502" width="8.42578125" style="68" customWidth="1"/>
    <col min="10503" max="10503" width="11.140625" style="68" customWidth="1"/>
    <col min="10504" max="10507" width="10.28515625" style="68" customWidth="1"/>
    <col min="10508" max="10752" width="9" style="68"/>
    <col min="10753" max="10753" width="7.5703125" style="68" customWidth="1"/>
    <col min="10754" max="10754" width="8.42578125" style="68" customWidth="1"/>
    <col min="10755" max="10755" width="20.7109375" style="68" customWidth="1"/>
    <col min="10756" max="10756" width="8.42578125" style="68" customWidth="1"/>
    <col min="10757" max="10757" width="11.140625" style="68" customWidth="1"/>
    <col min="10758" max="10758" width="8.42578125" style="68" customWidth="1"/>
    <col min="10759" max="10759" width="11.140625" style="68" customWidth="1"/>
    <col min="10760" max="10763" width="10.28515625" style="68" customWidth="1"/>
    <col min="10764" max="11008" width="9" style="68"/>
    <col min="11009" max="11009" width="7.5703125" style="68" customWidth="1"/>
    <col min="11010" max="11010" width="8.42578125" style="68" customWidth="1"/>
    <col min="11011" max="11011" width="20.7109375" style="68" customWidth="1"/>
    <col min="11012" max="11012" width="8.42578125" style="68" customWidth="1"/>
    <col min="11013" max="11013" width="11.140625" style="68" customWidth="1"/>
    <col min="11014" max="11014" width="8.42578125" style="68" customWidth="1"/>
    <col min="11015" max="11015" width="11.140625" style="68" customWidth="1"/>
    <col min="11016" max="11019" width="10.28515625" style="68" customWidth="1"/>
    <col min="11020" max="11264" width="9" style="68"/>
    <col min="11265" max="11265" width="7.5703125" style="68" customWidth="1"/>
    <col min="11266" max="11266" width="8.42578125" style="68" customWidth="1"/>
    <col min="11267" max="11267" width="20.7109375" style="68" customWidth="1"/>
    <col min="11268" max="11268" width="8.42578125" style="68" customWidth="1"/>
    <col min="11269" max="11269" width="11.140625" style="68" customWidth="1"/>
    <col min="11270" max="11270" width="8.42578125" style="68" customWidth="1"/>
    <col min="11271" max="11271" width="11.140625" style="68" customWidth="1"/>
    <col min="11272" max="11275" width="10.28515625" style="68" customWidth="1"/>
    <col min="11276" max="11520" width="9" style="68"/>
    <col min="11521" max="11521" width="7.5703125" style="68" customWidth="1"/>
    <col min="11522" max="11522" width="8.42578125" style="68" customWidth="1"/>
    <col min="11523" max="11523" width="20.7109375" style="68" customWidth="1"/>
    <col min="11524" max="11524" width="8.42578125" style="68" customWidth="1"/>
    <col min="11525" max="11525" width="11.140625" style="68" customWidth="1"/>
    <col min="11526" max="11526" width="8.42578125" style="68" customWidth="1"/>
    <col min="11527" max="11527" width="11.140625" style="68" customWidth="1"/>
    <col min="11528" max="11531" width="10.28515625" style="68" customWidth="1"/>
    <col min="11532" max="11776" width="9" style="68"/>
    <col min="11777" max="11777" width="7.5703125" style="68" customWidth="1"/>
    <col min="11778" max="11778" width="8.42578125" style="68" customWidth="1"/>
    <col min="11779" max="11779" width="20.7109375" style="68" customWidth="1"/>
    <col min="11780" max="11780" width="8.42578125" style="68" customWidth="1"/>
    <col min="11781" max="11781" width="11.140625" style="68" customWidth="1"/>
    <col min="11782" max="11782" width="8.42578125" style="68" customWidth="1"/>
    <col min="11783" max="11783" width="11.140625" style="68" customWidth="1"/>
    <col min="11784" max="11787" width="10.28515625" style="68" customWidth="1"/>
    <col min="11788" max="12032" width="9" style="68"/>
    <col min="12033" max="12033" width="7.5703125" style="68" customWidth="1"/>
    <col min="12034" max="12034" width="8.42578125" style="68" customWidth="1"/>
    <col min="12035" max="12035" width="20.7109375" style="68" customWidth="1"/>
    <col min="12036" max="12036" width="8.42578125" style="68" customWidth="1"/>
    <col min="12037" max="12037" width="11.140625" style="68" customWidth="1"/>
    <col min="12038" max="12038" width="8.42578125" style="68" customWidth="1"/>
    <col min="12039" max="12039" width="11.140625" style="68" customWidth="1"/>
    <col min="12040" max="12043" width="10.28515625" style="68" customWidth="1"/>
    <col min="12044" max="12288" width="9" style="68"/>
    <col min="12289" max="12289" width="7.5703125" style="68" customWidth="1"/>
    <col min="12290" max="12290" width="8.42578125" style="68" customWidth="1"/>
    <col min="12291" max="12291" width="20.7109375" style="68" customWidth="1"/>
    <col min="12292" max="12292" width="8.42578125" style="68" customWidth="1"/>
    <col min="12293" max="12293" width="11.140625" style="68" customWidth="1"/>
    <col min="12294" max="12294" width="8.42578125" style="68" customWidth="1"/>
    <col min="12295" max="12295" width="11.140625" style="68" customWidth="1"/>
    <col min="12296" max="12299" width="10.28515625" style="68" customWidth="1"/>
    <col min="12300" max="12544" width="9" style="68"/>
    <col min="12545" max="12545" width="7.5703125" style="68" customWidth="1"/>
    <col min="12546" max="12546" width="8.42578125" style="68" customWidth="1"/>
    <col min="12547" max="12547" width="20.7109375" style="68" customWidth="1"/>
    <col min="12548" max="12548" width="8.42578125" style="68" customWidth="1"/>
    <col min="12549" max="12549" width="11.140625" style="68" customWidth="1"/>
    <col min="12550" max="12550" width="8.42578125" style="68" customWidth="1"/>
    <col min="12551" max="12551" width="11.140625" style="68" customWidth="1"/>
    <col min="12552" max="12555" width="10.28515625" style="68" customWidth="1"/>
    <col min="12556" max="12800" width="9" style="68"/>
    <col min="12801" max="12801" width="7.5703125" style="68" customWidth="1"/>
    <col min="12802" max="12802" width="8.42578125" style="68" customWidth="1"/>
    <col min="12803" max="12803" width="20.7109375" style="68" customWidth="1"/>
    <col min="12804" max="12804" width="8.42578125" style="68" customWidth="1"/>
    <col min="12805" max="12805" width="11.140625" style="68" customWidth="1"/>
    <col min="12806" max="12806" width="8.42578125" style="68" customWidth="1"/>
    <col min="12807" max="12807" width="11.140625" style="68" customWidth="1"/>
    <col min="12808" max="12811" width="10.28515625" style="68" customWidth="1"/>
    <col min="12812" max="13056" width="9" style="68"/>
    <col min="13057" max="13057" width="7.5703125" style="68" customWidth="1"/>
    <col min="13058" max="13058" width="8.42578125" style="68" customWidth="1"/>
    <col min="13059" max="13059" width="20.7109375" style="68" customWidth="1"/>
    <col min="13060" max="13060" width="8.42578125" style="68" customWidth="1"/>
    <col min="13061" max="13061" width="11.140625" style="68" customWidth="1"/>
    <col min="13062" max="13062" width="8.42578125" style="68" customWidth="1"/>
    <col min="13063" max="13063" width="11.140625" style="68" customWidth="1"/>
    <col min="13064" max="13067" width="10.28515625" style="68" customWidth="1"/>
    <col min="13068" max="13312" width="9" style="68"/>
    <col min="13313" max="13313" width="7.5703125" style="68" customWidth="1"/>
    <col min="13314" max="13314" width="8.42578125" style="68" customWidth="1"/>
    <col min="13315" max="13315" width="20.7109375" style="68" customWidth="1"/>
    <col min="13316" max="13316" width="8.42578125" style="68" customWidth="1"/>
    <col min="13317" max="13317" width="11.140625" style="68" customWidth="1"/>
    <col min="13318" max="13318" width="8.42578125" style="68" customWidth="1"/>
    <col min="13319" max="13319" width="11.140625" style="68" customWidth="1"/>
    <col min="13320" max="13323" width="10.28515625" style="68" customWidth="1"/>
    <col min="13324" max="13568" width="9" style="68"/>
    <col min="13569" max="13569" width="7.5703125" style="68" customWidth="1"/>
    <col min="13570" max="13570" width="8.42578125" style="68" customWidth="1"/>
    <col min="13571" max="13571" width="20.7109375" style="68" customWidth="1"/>
    <col min="13572" max="13572" width="8.42578125" style="68" customWidth="1"/>
    <col min="13573" max="13573" width="11.140625" style="68" customWidth="1"/>
    <col min="13574" max="13574" width="8.42578125" style="68" customWidth="1"/>
    <col min="13575" max="13575" width="11.140625" style="68" customWidth="1"/>
    <col min="13576" max="13579" width="10.28515625" style="68" customWidth="1"/>
    <col min="13580" max="13824" width="9" style="68"/>
    <col min="13825" max="13825" width="7.5703125" style="68" customWidth="1"/>
    <col min="13826" max="13826" width="8.42578125" style="68" customWidth="1"/>
    <col min="13827" max="13827" width="20.7109375" style="68" customWidth="1"/>
    <col min="13828" max="13828" width="8.42578125" style="68" customWidth="1"/>
    <col min="13829" max="13829" width="11.140625" style="68" customWidth="1"/>
    <col min="13830" max="13830" width="8.42578125" style="68" customWidth="1"/>
    <col min="13831" max="13831" width="11.140625" style="68" customWidth="1"/>
    <col min="13832" max="13835" width="10.28515625" style="68" customWidth="1"/>
    <col min="13836" max="14080" width="9" style="68"/>
    <col min="14081" max="14081" width="7.5703125" style="68" customWidth="1"/>
    <col min="14082" max="14082" width="8.42578125" style="68" customWidth="1"/>
    <col min="14083" max="14083" width="20.7109375" style="68" customWidth="1"/>
    <col min="14084" max="14084" width="8.42578125" style="68" customWidth="1"/>
    <col min="14085" max="14085" width="11.140625" style="68" customWidth="1"/>
    <col min="14086" max="14086" width="8.42578125" style="68" customWidth="1"/>
    <col min="14087" max="14087" width="11.140625" style="68" customWidth="1"/>
    <col min="14088" max="14091" width="10.28515625" style="68" customWidth="1"/>
    <col min="14092" max="14336" width="9" style="68"/>
    <col min="14337" max="14337" width="7.5703125" style="68" customWidth="1"/>
    <col min="14338" max="14338" width="8.42578125" style="68" customWidth="1"/>
    <col min="14339" max="14339" width="20.7109375" style="68" customWidth="1"/>
    <col min="14340" max="14340" width="8.42578125" style="68" customWidth="1"/>
    <col min="14341" max="14341" width="11.140625" style="68" customWidth="1"/>
    <col min="14342" max="14342" width="8.42578125" style="68" customWidth="1"/>
    <col min="14343" max="14343" width="11.140625" style="68" customWidth="1"/>
    <col min="14344" max="14347" width="10.28515625" style="68" customWidth="1"/>
    <col min="14348" max="14592" width="9" style="68"/>
    <col min="14593" max="14593" width="7.5703125" style="68" customWidth="1"/>
    <col min="14594" max="14594" width="8.42578125" style="68" customWidth="1"/>
    <col min="14595" max="14595" width="20.7109375" style="68" customWidth="1"/>
    <col min="14596" max="14596" width="8.42578125" style="68" customWidth="1"/>
    <col min="14597" max="14597" width="11.140625" style="68" customWidth="1"/>
    <col min="14598" max="14598" width="8.42578125" style="68" customWidth="1"/>
    <col min="14599" max="14599" width="11.140625" style="68" customWidth="1"/>
    <col min="14600" max="14603" width="10.28515625" style="68" customWidth="1"/>
    <col min="14604" max="14848" width="9" style="68"/>
    <col min="14849" max="14849" width="7.5703125" style="68" customWidth="1"/>
    <col min="14850" max="14850" width="8.42578125" style="68" customWidth="1"/>
    <col min="14851" max="14851" width="20.7109375" style="68" customWidth="1"/>
    <col min="14852" max="14852" width="8.42578125" style="68" customWidth="1"/>
    <col min="14853" max="14853" width="11.140625" style="68" customWidth="1"/>
    <col min="14854" max="14854" width="8.42578125" style="68" customWidth="1"/>
    <col min="14855" max="14855" width="11.140625" style="68" customWidth="1"/>
    <col min="14856" max="14859" width="10.28515625" style="68" customWidth="1"/>
    <col min="14860" max="15104" width="9" style="68"/>
    <col min="15105" max="15105" width="7.5703125" style="68" customWidth="1"/>
    <col min="15106" max="15106" width="8.42578125" style="68" customWidth="1"/>
    <col min="15107" max="15107" width="20.7109375" style="68" customWidth="1"/>
    <col min="15108" max="15108" width="8.42578125" style="68" customWidth="1"/>
    <col min="15109" max="15109" width="11.140625" style="68" customWidth="1"/>
    <col min="15110" max="15110" width="8.42578125" style="68" customWidth="1"/>
    <col min="15111" max="15111" width="11.140625" style="68" customWidth="1"/>
    <col min="15112" max="15115" width="10.28515625" style="68" customWidth="1"/>
    <col min="15116" max="15360" width="9" style="68"/>
    <col min="15361" max="15361" width="7.5703125" style="68" customWidth="1"/>
    <col min="15362" max="15362" width="8.42578125" style="68" customWidth="1"/>
    <col min="15363" max="15363" width="20.7109375" style="68" customWidth="1"/>
    <col min="15364" max="15364" width="8.42578125" style="68" customWidth="1"/>
    <col min="15365" max="15365" width="11.140625" style="68" customWidth="1"/>
    <col min="15366" max="15366" width="8.42578125" style="68" customWidth="1"/>
    <col min="15367" max="15367" width="11.140625" style="68" customWidth="1"/>
    <col min="15368" max="15371" width="10.28515625" style="68" customWidth="1"/>
    <col min="15372" max="15616" width="9" style="68"/>
    <col min="15617" max="15617" width="7.5703125" style="68" customWidth="1"/>
    <col min="15618" max="15618" width="8.42578125" style="68" customWidth="1"/>
    <col min="15619" max="15619" width="20.7109375" style="68" customWidth="1"/>
    <col min="15620" max="15620" width="8.42578125" style="68" customWidth="1"/>
    <col min="15621" max="15621" width="11.140625" style="68" customWidth="1"/>
    <col min="15622" max="15622" width="8.42578125" style="68" customWidth="1"/>
    <col min="15623" max="15623" width="11.140625" style="68" customWidth="1"/>
    <col min="15624" max="15627" width="10.28515625" style="68" customWidth="1"/>
    <col min="15628" max="15872" width="9" style="68"/>
    <col min="15873" max="15873" width="7.5703125" style="68" customWidth="1"/>
    <col min="15874" max="15874" width="8.42578125" style="68" customWidth="1"/>
    <col min="15875" max="15875" width="20.7109375" style="68" customWidth="1"/>
    <col min="15876" max="15876" width="8.42578125" style="68" customWidth="1"/>
    <col min="15877" max="15877" width="11.140625" style="68" customWidth="1"/>
    <col min="15878" max="15878" width="8.42578125" style="68" customWidth="1"/>
    <col min="15879" max="15879" width="11.140625" style="68" customWidth="1"/>
    <col min="15880" max="15883" width="10.28515625" style="68" customWidth="1"/>
    <col min="15884" max="16128" width="9" style="68"/>
    <col min="16129" max="16129" width="7.5703125" style="68" customWidth="1"/>
    <col min="16130" max="16130" width="8.42578125" style="68" customWidth="1"/>
    <col min="16131" max="16131" width="20.7109375" style="68" customWidth="1"/>
    <col min="16132" max="16132" width="8.42578125" style="68" customWidth="1"/>
    <col min="16133" max="16133" width="11.140625" style="68" customWidth="1"/>
    <col min="16134" max="16134" width="8.42578125" style="68" customWidth="1"/>
    <col min="16135" max="16135" width="11.140625" style="68" customWidth="1"/>
    <col min="16136" max="16139" width="10.28515625" style="68" customWidth="1"/>
    <col min="16140" max="16384" width="9" style="68"/>
  </cols>
  <sheetData>
    <row r="1" spans="1:11" ht="12.95" customHeight="1" x14ac:dyDescent="0.2">
      <c r="K1" s="70" t="s">
        <v>183</v>
      </c>
    </row>
    <row r="2" spans="1:11" s="73" customFormat="1" ht="12.95" customHeight="1" x14ac:dyDescent="0.2">
      <c r="A2" s="71" t="s">
        <v>162</v>
      </c>
      <c r="B2" s="71"/>
      <c r="C2" s="72"/>
      <c r="D2" s="71"/>
      <c r="E2" s="71"/>
      <c r="F2" s="71"/>
      <c r="G2" s="71"/>
      <c r="H2" s="71"/>
      <c r="I2" s="71"/>
      <c r="J2" s="71"/>
      <c r="K2" s="71"/>
    </row>
    <row r="3" spans="1:11" s="73" customFormat="1" ht="12.95" customHeight="1" x14ac:dyDescent="0.2">
      <c r="A3" s="71" t="s">
        <v>163</v>
      </c>
      <c r="B3" s="71"/>
      <c r="C3" s="72"/>
      <c r="D3" s="71"/>
      <c r="E3" s="71"/>
      <c r="F3" s="71"/>
      <c r="G3" s="71"/>
      <c r="H3" s="71"/>
      <c r="I3" s="71"/>
      <c r="J3" s="71"/>
      <c r="K3" s="71"/>
    </row>
    <row r="4" spans="1:11" s="73" customFormat="1" ht="12.95" customHeight="1" x14ac:dyDescent="0.2">
      <c r="A4" s="71" t="str">
        <f>"Nuova produzione emessa "&amp;IF([2]datitrim!J1=0,"nell'anno ","a tutto il "&amp;TRIM([2]datitrim!J1)&amp;" trimestre ")&amp;[2]datitrim!I1&amp;" (b)"</f>
        <v>Nuova produzione emessa nell'anno 2015 (b)</v>
      </c>
      <c r="B4" s="71"/>
      <c r="C4" s="72"/>
      <c r="D4" s="71"/>
      <c r="E4" s="71"/>
      <c r="F4" s="71"/>
      <c r="G4" s="71"/>
      <c r="H4" s="71"/>
      <c r="I4" s="71"/>
      <c r="J4" s="71"/>
      <c r="K4" s="71"/>
    </row>
    <row r="5" spans="1:11" s="73" customFormat="1" ht="12.95" customHeight="1" x14ac:dyDescent="0.2">
      <c r="A5" s="68"/>
      <c r="C5" s="68"/>
      <c r="I5" s="68"/>
      <c r="J5" s="68"/>
      <c r="K5" s="74" t="s">
        <v>5</v>
      </c>
    </row>
    <row r="6" spans="1:11" ht="12.95" customHeight="1" x14ac:dyDescent="0.2">
      <c r="A6" s="518" t="s">
        <v>46</v>
      </c>
      <c r="B6" s="519"/>
      <c r="C6" s="520"/>
      <c r="D6" s="76" t="s">
        <v>47</v>
      </c>
      <c r="E6" s="77"/>
      <c r="F6" s="78" t="s">
        <v>48</v>
      </c>
      <c r="G6" s="77"/>
      <c r="H6" s="79" t="s">
        <v>49</v>
      </c>
      <c r="I6" s="79"/>
      <c r="J6" s="79"/>
      <c r="K6" s="80"/>
    </row>
    <row r="7" spans="1:11" ht="12.95" customHeight="1" x14ac:dyDescent="0.2">
      <c r="A7" s="521"/>
      <c r="B7" s="522"/>
      <c r="C7" s="523"/>
      <c r="D7" s="81" t="s">
        <v>50</v>
      </c>
      <c r="E7" s="81" t="s">
        <v>51</v>
      </c>
      <c r="F7" s="81" t="s">
        <v>50</v>
      </c>
      <c r="G7" s="81" t="s">
        <v>51</v>
      </c>
      <c r="H7" s="81" t="s">
        <v>52</v>
      </c>
      <c r="I7" s="81" t="s">
        <v>53</v>
      </c>
      <c r="J7" s="81" t="s">
        <v>54</v>
      </c>
      <c r="K7" s="82" t="s">
        <v>55</v>
      </c>
    </row>
    <row r="8" spans="1:11" ht="12.95" customHeight="1" x14ac:dyDescent="0.2">
      <c r="A8" s="524"/>
      <c r="B8" s="525"/>
      <c r="C8" s="526"/>
      <c r="D8" s="83" t="s">
        <v>56</v>
      </c>
      <c r="E8" s="83" t="s">
        <v>57</v>
      </c>
      <c r="F8" s="83" t="s">
        <v>56</v>
      </c>
      <c r="G8" s="83" t="s">
        <v>57</v>
      </c>
      <c r="H8" s="83" t="s">
        <v>58</v>
      </c>
      <c r="I8" s="83"/>
      <c r="J8" s="83"/>
      <c r="K8" s="84"/>
    </row>
    <row r="9" spans="1:11" ht="12.95" customHeight="1" x14ac:dyDescent="0.2">
      <c r="A9" s="85" t="s">
        <v>59</v>
      </c>
      <c r="B9" s="86" t="s">
        <v>60</v>
      </c>
      <c r="C9" s="86"/>
      <c r="D9" s="87"/>
      <c r="E9" s="87"/>
      <c r="F9" s="87"/>
      <c r="G9" s="87"/>
      <c r="H9" s="87"/>
      <c r="I9" s="87"/>
      <c r="J9" s="87"/>
      <c r="K9" s="88"/>
    </row>
    <row r="10" spans="1:11" ht="12" customHeight="1" x14ac:dyDescent="0.2">
      <c r="A10" s="89"/>
      <c r="B10" s="69" t="s">
        <v>61</v>
      </c>
      <c r="D10" s="90">
        <f>[2]datitrim!C21</f>
        <v>18064</v>
      </c>
      <c r="E10" s="90">
        <f>[2]datitrim!D21</f>
        <v>1023393</v>
      </c>
      <c r="F10" s="90">
        <f>[2]datitrim!E21</f>
        <v>926</v>
      </c>
      <c r="G10" s="90">
        <f>[2]datitrim!F21</f>
        <v>0</v>
      </c>
      <c r="H10" s="90">
        <f>[2]datitrim!G21</f>
        <v>23301</v>
      </c>
      <c r="I10" s="90">
        <f>[2]datitrim!H21</f>
        <v>519047</v>
      </c>
      <c r="J10" s="90">
        <f>[2]datitrim!I21</f>
        <v>0</v>
      </c>
      <c r="K10" s="91">
        <f>[2]datitrim!J21</f>
        <v>542348</v>
      </c>
    </row>
    <row r="11" spans="1:11" ht="12" customHeight="1" x14ac:dyDescent="0.2">
      <c r="A11" s="89"/>
      <c r="B11" s="92" t="s">
        <v>62</v>
      </c>
      <c r="D11" s="90">
        <f>[2]datitrim!C22</f>
        <v>0</v>
      </c>
      <c r="E11" s="90">
        <f>[2]datitrim!D22</f>
        <v>0</v>
      </c>
      <c r="F11" s="90">
        <f>[2]datitrim!E22</f>
        <v>0</v>
      </c>
      <c r="G11" s="90">
        <f>[2]datitrim!F22</f>
        <v>0</v>
      </c>
      <c r="H11" s="90">
        <f>[2]datitrim!G22</f>
        <v>0</v>
      </c>
      <c r="I11" s="90">
        <f>[2]datitrim!H22</f>
        <v>0</v>
      </c>
      <c r="J11" s="90">
        <f>[2]datitrim!I22</f>
        <v>0</v>
      </c>
      <c r="K11" s="91">
        <f>[2]datitrim!J22</f>
        <v>0</v>
      </c>
    </row>
    <row r="12" spans="1:11" ht="12" customHeight="1" x14ac:dyDescent="0.2">
      <c r="A12" s="89"/>
      <c r="B12" s="93" t="s">
        <v>63</v>
      </c>
      <c r="D12" s="90">
        <f>[2]datitrim!C54</f>
        <v>0</v>
      </c>
      <c r="E12" s="90">
        <f>[2]datitrim!D54</f>
        <v>0</v>
      </c>
      <c r="F12" s="90">
        <f>[2]datitrim!E54</f>
        <v>0</v>
      </c>
      <c r="G12" s="90">
        <f>[2]datitrim!F54</f>
        <v>0</v>
      </c>
      <c r="H12" s="90">
        <f>[2]datitrim!G54</f>
        <v>0</v>
      </c>
      <c r="I12" s="90">
        <f>[2]datitrim!H54</f>
        <v>0</v>
      </c>
      <c r="J12" s="90">
        <f>[2]datitrim!I54</f>
        <v>0</v>
      </c>
      <c r="K12" s="91">
        <f>[2]datitrim!J54</f>
        <v>0</v>
      </c>
    </row>
    <row r="13" spans="1:11" ht="12" customHeight="1" x14ac:dyDescent="0.2">
      <c r="A13" s="89"/>
      <c r="B13" s="69" t="s">
        <v>64</v>
      </c>
      <c r="D13" s="90">
        <f>[2]datitrim!C23</f>
        <v>1549</v>
      </c>
      <c r="E13" s="90">
        <f>[2]datitrim!D23</f>
        <v>133092</v>
      </c>
      <c r="F13" s="90">
        <f>[2]datitrim!E23</f>
        <v>0</v>
      </c>
      <c r="G13" s="90">
        <f>[2]datitrim!F23</f>
        <v>0</v>
      </c>
      <c r="H13" s="90">
        <f>[2]datitrim!G23</f>
        <v>120</v>
      </c>
      <c r="I13" s="90">
        <f>[2]datitrim!H23</f>
        <v>458</v>
      </c>
      <c r="J13" s="90">
        <f>[2]datitrim!I23</f>
        <v>61</v>
      </c>
      <c r="K13" s="91">
        <f>[2]datitrim!J23</f>
        <v>639</v>
      </c>
    </row>
    <row r="14" spans="1:11" ht="12" customHeight="1" x14ac:dyDescent="0.2">
      <c r="A14" s="89"/>
      <c r="B14" s="69" t="s">
        <v>65</v>
      </c>
      <c r="D14" s="90">
        <f>[2]datitrim!C24</f>
        <v>0</v>
      </c>
      <c r="E14" s="90">
        <f>[2]datitrim!D24</f>
        <v>0</v>
      </c>
      <c r="F14" s="90">
        <f>[2]datitrim!E24</f>
        <v>0</v>
      </c>
      <c r="G14" s="90">
        <f>[2]datitrim!F24</f>
        <v>0</v>
      </c>
      <c r="H14" s="90">
        <f>[2]datitrim!G24</f>
        <v>0</v>
      </c>
      <c r="I14" s="90">
        <f>[2]datitrim!H24</f>
        <v>0</v>
      </c>
      <c r="J14" s="90">
        <f>[2]datitrim!I24</f>
        <v>0</v>
      </c>
      <c r="K14" s="91">
        <f>[2]datitrim!J24</f>
        <v>0</v>
      </c>
    </row>
    <row r="15" spans="1:11" ht="12" customHeight="1" x14ac:dyDescent="0.2">
      <c r="A15" s="89"/>
      <c r="B15" s="69" t="s">
        <v>66</v>
      </c>
      <c r="D15" s="90">
        <f t="shared" ref="D15:J15" si="0">D10+D13+D14</f>
        <v>19613</v>
      </c>
      <c r="E15" s="90">
        <f t="shared" si="0"/>
        <v>1156485</v>
      </c>
      <c r="F15" s="90">
        <f t="shared" si="0"/>
        <v>926</v>
      </c>
      <c r="G15" s="90">
        <f t="shared" si="0"/>
        <v>0</v>
      </c>
      <c r="H15" s="90">
        <f t="shared" si="0"/>
        <v>23421</v>
      </c>
      <c r="I15" s="90">
        <f t="shared" si="0"/>
        <v>519505</v>
      </c>
      <c r="J15" s="90">
        <f t="shared" si="0"/>
        <v>61</v>
      </c>
      <c r="K15" s="91">
        <f>H15+I15+J15</f>
        <v>542987</v>
      </c>
    </row>
    <row r="16" spans="1:11" ht="12" customHeight="1" x14ac:dyDescent="0.2">
      <c r="A16" s="89"/>
      <c r="B16" s="92" t="s">
        <v>67</v>
      </c>
      <c r="D16" s="90">
        <f>[2]datitrim!C26</f>
        <v>0</v>
      </c>
      <c r="E16" s="90">
        <f>[2]datitrim!D26</f>
        <v>0</v>
      </c>
      <c r="F16" s="90">
        <f>[2]datitrim!E26</f>
        <v>0</v>
      </c>
      <c r="G16" s="90">
        <f>[2]datitrim!F26</f>
        <v>0</v>
      </c>
      <c r="H16" s="90">
        <f>[2]datitrim!G26</f>
        <v>0</v>
      </c>
      <c r="I16" s="90">
        <f>[2]datitrim!H26</f>
        <v>0</v>
      </c>
      <c r="J16" s="90">
        <f>[2]datitrim!I26</f>
        <v>0</v>
      </c>
      <c r="K16" s="91">
        <f>[2]datitrim!J26</f>
        <v>0</v>
      </c>
    </row>
    <row r="17" spans="1:11" ht="24.2" customHeight="1" x14ac:dyDescent="0.2">
      <c r="A17" s="89"/>
      <c r="B17" s="534" t="s">
        <v>68</v>
      </c>
      <c r="C17" s="535"/>
      <c r="D17" s="90">
        <f>[2]datitrim!C55</f>
        <v>0</v>
      </c>
      <c r="E17" s="90">
        <f>[2]datitrim!D55</f>
        <v>0</v>
      </c>
      <c r="F17" s="90">
        <f>[2]datitrim!E55</f>
        <v>0</v>
      </c>
      <c r="G17" s="90">
        <f>[2]datitrim!F55</f>
        <v>0</v>
      </c>
      <c r="H17" s="90">
        <f>[2]datitrim!G55</f>
        <v>0</v>
      </c>
      <c r="I17" s="90">
        <f>[2]datitrim!H55</f>
        <v>0</v>
      </c>
      <c r="J17" s="90">
        <f>[2]datitrim!I55</f>
        <v>0</v>
      </c>
      <c r="K17" s="91">
        <f>[2]datitrim!J55</f>
        <v>0</v>
      </c>
    </row>
    <row r="18" spans="1:11" ht="14.1" customHeight="1" x14ac:dyDescent="0.2">
      <c r="A18" s="85"/>
      <c r="B18" s="86" t="s">
        <v>69</v>
      </c>
      <c r="C18" s="86"/>
      <c r="D18" s="90"/>
      <c r="E18" s="90"/>
      <c r="F18" s="90"/>
      <c r="G18" s="90"/>
      <c r="H18" s="90"/>
      <c r="I18" s="90"/>
      <c r="J18" s="94"/>
      <c r="K18" s="91"/>
    </row>
    <row r="19" spans="1:11" ht="12" customHeight="1" x14ac:dyDescent="0.2">
      <c r="A19" s="89"/>
      <c r="B19" s="69" t="s">
        <v>70</v>
      </c>
      <c r="D19" s="90">
        <f>[2]datitrim!C27</f>
        <v>0</v>
      </c>
      <c r="E19" s="90">
        <f>[2]datitrim!D27</f>
        <v>0</v>
      </c>
      <c r="F19" s="90">
        <f>[2]datitrim!E27</f>
        <v>0</v>
      </c>
      <c r="G19" s="90">
        <f>[2]datitrim!F27</f>
        <v>0</v>
      </c>
      <c r="H19" s="90">
        <f>[2]datitrim!G27</f>
        <v>0</v>
      </c>
      <c r="I19" s="90">
        <f>[2]datitrim!H27</f>
        <v>0</v>
      </c>
      <c r="J19" s="95">
        <f>[2]datitrim!I27</f>
        <v>0</v>
      </c>
      <c r="K19" s="91">
        <f>[2]datitrim!J27</f>
        <v>0</v>
      </c>
    </row>
    <row r="20" spans="1:11" ht="12" customHeight="1" x14ac:dyDescent="0.2">
      <c r="A20" s="89"/>
      <c r="B20" s="69" t="s">
        <v>71</v>
      </c>
      <c r="D20" s="90">
        <f>[2]datitrim!C28</f>
        <v>344921</v>
      </c>
      <c r="E20" s="90">
        <f>[2]datitrim!D28</f>
        <v>6052364</v>
      </c>
      <c r="F20" s="90">
        <f>[2]datitrim!E28</f>
        <v>0</v>
      </c>
      <c r="G20" s="90">
        <f>[2]datitrim!F28</f>
        <v>0</v>
      </c>
      <c r="H20" s="90">
        <f>[2]datitrim!G28</f>
        <v>2232</v>
      </c>
      <c r="I20" s="90">
        <f>[2]datitrim!H28</f>
        <v>327226</v>
      </c>
      <c r="J20" s="95">
        <f>[2]datitrim!I28</f>
        <v>0</v>
      </c>
      <c r="K20" s="91">
        <f>[2]datitrim!J28</f>
        <v>329458</v>
      </c>
    </row>
    <row r="21" spans="1:11" ht="12" customHeight="1" x14ac:dyDescent="0.2">
      <c r="A21" s="89"/>
      <c r="B21" s="69" t="s">
        <v>72</v>
      </c>
      <c r="D21" s="90">
        <f>[2]datitrim!C29</f>
        <v>0</v>
      </c>
      <c r="E21" s="90">
        <f>[2]datitrim!D29</f>
        <v>0</v>
      </c>
      <c r="F21" s="90">
        <f>[2]datitrim!E29</f>
        <v>0</v>
      </c>
      <c r="G21" s="90">
        <f>[2]datitrim!F29</f>
        <v>0</v>
      </c>
      <c r="H21" s="90">
        <f>[2]datitrim!G29</f>
        <v>0</v>
      </c>
      <c r="I21" s="90">
        <f>[2]datitrim!H29</f>
        <v>0</v>
      </c>
      <c r="J21" s="95">
        <f>[2]datitrim!I29</f>
        <v>0</v>
      </c>
      <c r="K21" s="91">
        <f>[2]datitrim!J29</f>
        <v>0</v>
      </c>
    </row>
    <row r="22" spans="1:11" ht="12" customHeight="1" x14ac:dyDescent="0.2">
      <c r="A22" s="85"/>
      <c r="B22" s="69" t="s">
        <v>73</v>
      </c>
      <c r="D22" s="90">
        <f t="shared" ref="D22:I22" si="1">D19+D20+D21</f>
        <v>344921</v>
      </c>
      <c r="E22" s="90">
        <f t="shared" si="1"/>
        <v>6052364</v>
      </c>
      <c r="F22" s="90">
        <f t="shared" si="1"/>
        <v>0</v>
      </c>
      <c r="G22" s="90">
        <f t="shared" si="1"/>
        <v>0</v>
      </c>
      <c r="H22" s="90">
        <f t="shared" si="1"/>
        <v>2232</v>
      </c>
      <c r="I22" s="90">
        <f t="shared" si="1"/>
        <v>327226</v>
      </c>
      <c r="J22" s="95">
        <f>[2]datitrim!I30</f>
        <v>0</v>
      </c>
      <c r="K22" s="91">
        <f>H22+I22+J22</f>
        <v>329458</v>
      </c>
    </row>
    <row r="23" spans="1:11" s="75" customFormat="1" ht="12.95" customHeight="1" x14ac:dyDescent="0.2">
      <c r="A23" s="96"/>
      <c r="B23" s="97"/>
      <c r="C23" s="97" t="s">
        <v>74</v>
      </c>
      <c r="D23" s="98">
        <f t="shared" ref="D23:J23" si="2">D15+D22</f>
        <v>364534</v>
      </c>
      <c r="E23" s="98">
        <f t="shared" si="2"/>
        <v>7208849</v>
      </c>
      <c r="F23" s="98">
        <f t="shared" si="2"/>
        <v>926</v>
      </c>
      <c r="G23" s="98">
        <f t="shared" si="2"/>
        <v>0</v>
      </c>
      <c r="H23" s="98">
        <f t="shared" si="2"/>
        <v>25653</v>
      </c>
      <c r="I23" s="98">
        <f t="shared" si="2"/>
        <v>846731</v>
      </c>
      <c r="J23" s="99">
        <f t="shared" si="2"/>
        <v>61</v>
      </c>
      <c r="K23" s="98">
        <f>H23+I23+J23</f>
        <v>872445</v>
      </c>
    </row>
    <row r="24" spans="1:11" ht="14.1" customHeight="1" x14ac:dyDescent="0.2">
      <c r="A24" s="495"/>
      <c r="B24" s="100"/>
      <c r="C24" s="101" t="str">
        <f>"Variazione %   "&amp;[2]datitrim!$I$1&amp;" / "&amp;[2]datitrim!$I$1-1</f>
        <v>Variazione %   2015 / 2014</v>
      </c>
      <c r="D24" s="102">
        <f>[2]datitrim!K31</f>
        <v>15.54</v>
      </c>
      <c r="E24" s="102">
        <f>[2]datitrim!L31</f>
        <v>-1.59</v>
      </c>
      <c r="F24" s="102">
        <f>[2]datitrim!M31</f>
        <v>-16.8</v>
      </c>
      <c r="G24" s="102">
        <f>[2]datitrim!N31</f>
        <v>0</v>
      </c>
      <c r="H24" s="102">
        <f>[2]datitrim!O31</f>
        <v>36.29</v>
      </c>
      <c r="I24" s="102">
        <f>[2]datitrim!P31</f>
        <v>-1.79</v>
      </c>
      <c r="J24" s="102">
        <f>[2]datitrim!Q31</f>
        <v>12.96</v>
      </c>
      <c r="K24" s="103">
        <f>[2]datitrim!R31</f>
        <v>-0.97</v>
      </c>
    </row>
    <row r="25" spans="1:11" ht="14.1" customHeight="1" x14ac:dyDescent="0.2">
      <c r="A25" s="515" t="str">
        <f>"Variazione %   "&amp;[2]datitrim!$I$1&amp;" / "&amp;[2]datitrim!$I$1-1&amp;" su basi omogenee *"</f>
        <v>Variazione %   2015 / 2014 su basi omogenee *</v>
      </c>
      <c r="B25" s="516"/>
      <c r="C25" s="533"/>
      <c r="D25" s="102">
        <f>[2]omogenei!K31</f>
        <v>15.54</v>
      </c>
      <c r="E25" s="102">
        <f>[2]omogenei!L31</f>
        <v>-1.59</v>
      </c>
      <c r="F25" s="102">
        <f>[2]omogenei!M31</f>
        <v>-16.8</v>
      </c>
      <c r="G25" s="102">
        <f>[2]omogenei!N31</f>
        <v>0</v>
      </c>
      <c r="H25" s="102">
        <f>[2]omogenei!O31</f>
        <v>36.29</v>
      </c>
      <c r="I25" s="102">
        <f>[2]omogenei!P31</f>
        <v>-1.79</v>
      </c>
      <c r="J25" s="102">
        <f>[2]omogenei!Q31</f>
        <v>12.96</v>
      </c>
      <c r="K25" s="103">
        <f>[2]omogenei!R31</f>
        <v>-0.97</v>
      </c>
    </row>
    <row r="26" spans="1:11" ht="14.1" customHeight="1" x14ac:dyDescent="0.2">
      <c r="A26" s="104"/>
      <c r="B26" s="105"/>
      <c r="C26" s="106" t="s">
        <v>75</v>
      </c>
      <c r="D26" s="107">
        <f>[2]datitrim!C32</f>
        <v>0</v>
      </c>
      <c r="E26" s="107">
        <f>[2]datitrim!D32</f>
        <v>0</v>
      </c>
      <c r="F26" s="107">
        <f>[2]datitrim!E32</f>
        <v>0</v>
      </c>
      <c r="G26" s="107">
        <f>[2]datitrim!F32</f>
        <v>0</v>
      </c>
      <c r="H26" s="107">
        <f>[2]datitrim!G32</f>
        <v>0</v>
      </c>
      <c r="I26" s="107">
        <f>[2]datitrim!H32</f>
        <v>0</v>
      </c>
      <c r="J26" s="108">
        <f>[2]datitrim!I32</f>
        <v>0</v>
      </c>
      <c r="K26" s="109">
        <f>[2]datitrim!J32</f>
        <v>0</v>
      </c>
    </row>
    <row r="27" spans="1:11" ht="12.95" customHeight="1" x14ac:dyDescent="0.2">
      <c r="A27" s="85" t="s">
        <v>76</v>
      </c>
      <c r="B27" s="110" t="s">
        <v>60</v>
      </c>
      <c r="C27" s="111"/>
      <c r="D27" s="112"/>
      <c r="E27" s="112"/>
      <c r="F27" s="112"/>
      <c r="G27" s="112"/>
      <c r="H27" s="112"/>
      <c r="I27" s="112"/>
      <c r="J27" s="113"/>
      <c r="K27" s="114"/>
    </row>
    <row r="28" spans="1:11" ht="12" customHeight="1" x14ac:dyDescent="0.2">
      <c r="A28" s="85"/>
      <c r="B28" s="69" t="s">
        <v>77</v>
      </c>
      <c r="D28" s="90">
        <f>[2]datitrim!C33</f>
        <v>21402</v>
      </c>
      <c r="E28" s="90">
        <f>[2]datitrim!D33</f>
        <v>3791252</v>
      </c>
      <c r="F28" s="90">
        <f>[2]datitrim!E33</f>
        <v>0</v>
      </c>
      <c r="G28" s="90">
        <f>[2]datitrim!F33</f>
        <v>0</v>
      </c>
      <c r="H28" s="90">
        <f>[2]datitrim!G33</f>
        <v>0</v>
      </c>
      <c r="I28" s="90">
        <f>[2]datitrim!H33</f>
        <v>3571680</v>
      </c>
      <c r="J28" s="90">
        <f>[2]datitrim!I33</f>
        <v>8059</v>
      </c>
      <c r="K28" s="91">
        <f>[2]datitrim!J33</f>
        <v>3579739</v>
      </c>
    </row>
    <row r="29" spans="1:11" ht="12" customHeight="1" x14ac:dyDescent="0.2">
      <c r="A29" s="85"/>
      <c r="B29" s="92" t="s">
        <v>78</v>
      </c>
      <c r="D29" s="90">
        <f>[2]datitrim!C56</f>
        <v>0</v>
      </c>
      <c r="E29" s="90">
        <f>[2]datitrim!D56</f>
        <v>0</v>
      </c>
      <c r="F29" s="90">
        <f>[2]datitrim!E56</f>
        <v>0</v>
      </c>
      <c r="G29" s="90">
        <f>[2]datitrim!F56</f>
        <v>0</v>
      </c>
      <c r="H29" s="90">
        <f>[2]datitrim!G56</f>
        <v>0</v>
      </c>
      <c r="I29" s="90">
        <f>[2]datitrim!H56</f>
        <v>0</v>
      </c>
      <c r="J29" s="90">
        <f>[2]datitrim!I56</f>
        <v>0</v>
      </c>
      <c r="K29" s="91">
        <f>[2]datitrim!J56</f>
        <v>0</v>
      </c>
    </row>
    <row r="30" spans="1:11" ht="12" customHeight="1" x14ac:dyDescent="0.2">
      <c r="A30" s="85"/>
      <c r="B30" s="69" t="s">
        <v>79</v>
      </c>
      <c r="D30" s="90">
        <f>[2]datitrim!C34</f>
        <v>22718</v>
      </c>
      <c r="E30" s="90">
        <f>[2]datitrim!D34</f>
        <v>991512</v>
      </c>
      <c r="F30" s="90">
        <f>[2]datitrim!E34</f>
        <v>0</v>
      </c>
      <c r="G30" s="90">
        <f>[2]datitrim!F34</f>
        <v>0</v>
      </c>
      <c r="H30" s="90">
        <f>[2]datitrim!G34</f>
        <v>0</v>
      </c>
      <c r="I30" s="90">
        <f>[2]datitrim!H34</f>
        <v>988836</v>
      </c>
      <c r="J30" s="90">
        <f>[2]datitrim!I34</f>
        <v>2780</v>
      </c>
      <c r="K30" s="91">
        <f>[2]datitrim!J34</f>
        <v>991616</v>
      </c>
    </row>
    <row r="31" spans="1:11" ht="12" customHeight="1" x14ac:dyDescent="0.2">
      <c r="A31" s="85"/>
      <c r="B31" s="92" t="s">
        <v>78</v>
      </c>
      <c r="D31" s="90">
        <f>[2]datitrim!C57</f>
        <v>0</v>
      </c>
      <c r="E31" s="90">
        <f>[2]datitrim!D57</f>
        <v>0</v>
      </c>
      <c r="F31" s="90">
        <f>[2]datitrim!E57</f>
        <v>0</v>
      </c>
      <c r="G31" s="90">
        <f>[2]datitrim!F57</f>
        <v>0</v>
      </c>
      <c r="H31" s="90">
        <f>[2]datitrim!G57</f>
        <v>0</v>
      </c>
      <c r="I31" s="90">
        <f>[2]datitrim!H57</f>
        <v>0</v>
      </c>
      <c r="J31" s="90">
        <f>[2]datitrim!I57</f>
        <v>0</v>
      </c>
      <c r="K31" s="91">
        <f>[2]datitrim!J57</f>
        <v>0</v>
      </c>
    </row>
    <row r="32" spans="1:11" ht="12" customHeight="1" x14ac:dyDescent="0.2">
      <c r="A32" s="85"/>
      <c r="B32" s="69" t="s">
        <v>80</v>
      </c>
      <c r="D32" s="90">
        <f>[2]datitrim!C35</f>
        <v>0</v>
      </c>
      <c r="E32" s="90">
        <f>[2]datitrim!D35</f>
        <v>0</v>
      </c>
      <c r="F32" s="90">
        <f>[2]datitrim!E35</f>
        <v>0</v>
      </c>
      <c r="G32" s="90">
        <f>[2]datitrim!F35</f>
        <v>0</v>
      </c>
      <c r="H32" s="90">
        <f>[2]datitrim!G35</f>
        <v>0</v>
      </c>
      <c r="I32" s="90">
        <f>[2]datitrim!H35</f>
        <v>0</v>
      </c>
      <c r="J32" s="90">
        <f>[2]datitrim!I35</f>
        <v>0</v>
      </c>
      <c r="K32" s="91">
        <f>[2]datitrim!J35</f>
        <v>0</v>
      </c>
    </row>
    <row r="33" spans="1:11" ht="12" customHeight="1" x14ac:dyDescent="0.2">
      <c r="A33" s="85"/>
      <c r="B33" s="69" t="s">
        <v>81</v>
      </c>
      <c r="D33" s="90">
        <f>[2]datitrim!C36</f>
        <v>0</v>
      </c>
      <c r="E33" s="90">
        <f>[2]datitrim!D36</f>
        <v>0</v>
      </c>
      <c r="F33" s="90">
        <f>[2]datitrim!E36</f>
        <v>0</v>
      </c>
      <c r="G33" s="90">
        <f>[2]datitrim!F36</f>
        <v>0</v>
      </c>
      <c r="H33" s="90">
        <f>[2]datitrim!G36</f>
        <v>0</v>
      </c>
      <c r="I33" s="90">
        <f>[2]datitrim!H36</f>
        <v>0</v>
      </c>
      <c r="J33" s="90">
        <f>[2]datitrim!I36</f>
        <v>0</v>
      </c>
      <c r="K33" s="91">
        <f>[2]datitrim!J36</f>
        <v>0</v>
      </c>
    </row>
    <row r="34" spans="1:11" ht="12" customHeight="1" x14ac:dyDescent="0.2">
      <c r="A34" s="85"/>
      <c r="B34" s="69" t="s">
        <v>66</v>
      </c>
      <c r="D34" s="90">
        <f t="shared" ref="D34:J34" si="3">D28+D30+D32+D33</f>
        <v>44120</v>
      </c>
      <c r="E34" s="90">
        <f t="shared" si="3"/>
        <v>4782764</v>
      </c>
      <c r="F34" s="90">
        <f t="shared" si="3"/>
        <v>0</v>
      </c>
      <c r="G34" s="90">
        <f t="shared" si="3"/>
        <v>0</v>
      </c>
      <c r="H34" s="90">
        <f t="shared" si="3"/>
        <v>0</v>
      </c>
      <c r="I34" s="90">
        <f t="shared" si="3"/>
        <v>4560516</v>
      </c>
      <c r="J34" s="90">
        <f t="shared" si="3"/>
        <v>10839</v>
      </c>
      <c r="K34" s="91">
        <f>H34+I34+J34</f>
        <v>4571355</v>
      </c>
    </row>
    <row r="35" spans="1:11" ht="24.2" customHeight="1" x14ac:dyDescent="0.2">
      <c r="A35" s="85"/>
      <c r="B35" s="536" t="s">
        <v>68</v>
      </c>
      <c r="C35" s="536"/>
      <c r="D35" s="90">
        <f>[2]datitrim!C58</f>
        <v>0</v>
      </c>
      <c r="E35" s="90">
        <f>[2]datitrim!D58</f>
        <v>0</v>
      </c>
      <c r="F35" s="90">
        <f>[2]datitrim!E58</f>
        <v>0</v>
      </c>
      <c r="G35" s="90">
        <f>[2]datitrim!F58</f>
        <v>0</v>
      </c>
      <c r="H35" s="90">
        <f>[2]datitrim!G58</f>
        <v>0</v>
      </c>
      <c r="I35" s="90">
        <f>[2]datitrim!H58</f>
        <v>0</v>
      </c>
      <c r="J35" s="90">
        <f>[2]datitrim!I58</f>
        <v>0</v>
      </c>
      <c r="K35" s="91">
        <f>[2]datitrim!J58</f>
        <v>0</v>
      </c>
    </row>
    <row r="36" spans="1:11" ht="14.1" customHeight="1" x14ac:dyDescent="0.2">
      <c r="A36" s="85"/>
      <c r="B36" s="69" t="s">
        <v>69</v>
      </c>
      <c r="D36" s="90">
        <f>[2]datitrim!C38</f>
        <v>0</v>
      </c>
      <c r="E36" s="90">
        <f>[2]datitrim!D38</f>
        <v>0</v>
      </c>
      <c r="F36" s="90">
        <f>[2]datitrim!E38</f>
        <v>0</v>
      </c>
      <c r="G36" s="90">
        <f>[2]datitrim!F38</f>
        <v>0</v>
      </c>
      <c r="H36" s="90">
        <f>[2]datitrim!G38</f>
        <v>0</v>
      </c>
      <c r="I36" s="90">
        <f>[2]datitrim!H38</f>
        <v>0</v>
      </c>
      <c r="J36" s="95">
        <f>[2]datitrim!I38</f>
        <v>0</v>
      </c>
      <c r="K36" s="91">
        <f>[2]datitrim!J38</f>
        <v>0</v>
      </c>
    </row>
    <row r="37" spans="1:11" s="75" customFormat="1" ht="12.95" customHeight="1" x14ac:dyDescent="0.2">
      <c r="A37" s="96"/>
      <c r="B37" s="97"/>
      <c r="C37" s="97" t="s">
        <v>82</v>
      </c>
      <c r="D37" s="98">
        <f t="shared" ref="D37:J37" si="4">D34+D36</f>
        <v>44120</v>
      </c>
      <c r="E37" s="98">
        <f t="shared" si="4"/>
        <v>4782764</v>
      </c>
      <c r="F37" s="98">
        <f t="shared" si="4"/>
        <v>0</v>
      </c>
      <c r="G37" s="98">
        <f t="shared" si="4"/>
        <v>0</v>
      </c>
      <c r="H37" s="98">
        <f t="shared" si="4"/>
        <v>0</v>
      </c>
      <c r="I37" s="98">
        <f t="shared" si="4"/>
        <v>4560516</v>
      </c>
      <c r="J37" s="98">
        <f t="shared" si="4"/>
        <v>10839</v>
      </c>
      <c r="K37" s="98">
        <f>H37+I37+J37</f>
        <v>4571355</v>
      </c>
    </row>
    <row r="38" spans="1:11" ht="14.1" customHeight="1" x14ac:dyDescent="0.2">
      <c r="A38" s="495"/>
      <c r="B38" s="100"/>
      <c r="C38" s="101" t="str">
        <f>"Variazione %   "&amp;[2]datitrim!$I$1&amp;" / "&amp;[2]datitrim!$I$1-1</f>
        <v>Variazione %   2015 / 2014</v>
      </c>
      <c r="D38" s="102">
        <f>[2]datitrim!K39</f>
        <v>22.61</v>
      </c>
      <c r="E38" s="102">
        <f>[2]datitrim!L39</f>
        <v>16.600000000000001</v>
      </c>
      <c r="F38" s="102">
        <f>[2]datitrim!M39</f>
        <v>0</v>
      </c>
      <c r="G38" s="102">
        <f>[2]datitrim!N39</f>
        <v>0</v>
      </c>
      <c r="H38" s="102">
        <f>[2]datitrim!O39</f>
        <v>-100</v>
      </c>
      <c r="I38" s="102">
        <f>[2]datitrim!P39</f>
        <v>17.96</v>
      </c>
      <c r="J38" s="102">
        <f>[2]datitrim!Q39</f>
        <v>27.82</v>
      </c>
      <c r="K38" s="103">
        <f>[2]datitrim!R39</f>
        <v>17.77</v>
      </c>
    </row>
    <row r="39" spans="1:11" ht="14.1" customHeight="1" x14ac:dyDescent="0.2">
      <c r="A39" s="515" t="str">
        <f>"Variazione %   "&amp;[2]datitrim!$I$1&amp;" / "&amp;[2]datitrim!$I$1-1&amp;" su basi omogenee *"</f>
        <v>Variazione %   2015 / 2014 su basi omogenee *</v>
      </c>
      <c r="B39" s="516"/>
      <c r="C39" s="533"/>
      <c r="D39" s="102">
        <f>[2]omogenei!K39</f>
        <v>31.31</v>
      </c>
      <c r="E39" s="102">
        <f>[2]omogenei!L39</f>
        <v>16.91</v>
      </c>
      <c r="F39" s="102">
        <f>[2]omogenei!M39</f>
        <v>0</v>
      </c>
      <c r="G39" s="102">
        <f>[2]omogenei!N39</f>
        <v>0</v>
      </c>
      <c r="H39" s="102">
        <f>[2]omogenei!O39</f>
        <v>0</v>
      </c>
      <c r="I39" s="102">
        <f>[2]omogenei!P39</f>
        <v>18.07</v>
      </c>
      <c r="J39" s="102">
        <f>[2]omogenei!Q39</f>
        <v>27.82</v>
      </c>
      <c r="K39" s="103">
        <f>[2]omogenei!R39</f>
        <v>18.100000000000001</v>
      </c>
    </row>
    <row r="40" spans="1:11" s="75" customFormat="1" ht="12.95" customHeight="1" x14ac:dyDescent="0.2">
      <c r="A40" s="115"/>
      <c r="B40" s="116"/>
      <c r="C40" s="106" t="s">
        <v>83</v>
      </c>
      <c r="D40" s="109">
        <f>[2]datitrim!C40</f>
        <v>0</v>
      </c>
      <c r="E40" s="109">
        <f>[2]datitrim!D40</f>
        <v>0</v>
      </c>
      <c r="F40" s="109">
        <f>[2]datitrim!E40</f>
        <v>0</v>
      </c>
      <c r="G40" s="109">
        <f>[2]datitrim!F40</f>
        <v>0</v>
      </c>
      <c r="H40" s="109">
        <f>[2]datitrim!G40</f>
        <v>0</v>
      </c>
      <c r="I40" s="109">
        <f>[2]datitrim!H40</f>
        <v>1642</v>
      </c>
      <c r="J40" s="117">
        <f>[2]datitrim!I40</f>
        <v>0</v>
      </c>
      <c r="K40" s="109">
        <f>[2]datitrim!J40</f>
        <v>1642</v>
      </c>
    </row>
    <row r="41" spans="1:11" ht="14.1" customHeight="1" x14ac:dyDescent="0.2">
      <c r="A41" s="495"/>
      <c r="B41" s="118"/>
      <c r="C41" s="101" t="str">
        <f>"Variazione %   "&amp;[2]datitrim!$I$1&amp;" / "&amp;[2]datitrim!$I$1-1</f>
        <v>Variazione %   2015 / 2014</v>
      </c>
      <c r="D41" s="102">
        <f>[2]datitrim!K40</f>
        <v>0</v>
      </c>
      <c r="E41" s="102">
        <f>[2]datitrim!L40</f>
        <v>0</v>
      </c>
      <c r="F41" s="102">
        <f>[2]datitrim!M40</f>
        <v>0</v>
      </c>
      <c r="G41" s="102">
        <f>[2]datitrim!N40</f>
        <v>0</v>
      </c>
      <c r="H41" s="102">
        <f>[2]datitrim!O40</f>
        <v>0</v>
      </c>
      <c r="I41" s="102">
        <f>[2]datitrim!P40</f>
        <v>18.989999999999998</v>
      </c>
      <c r="J41" s="102">
        <f>[2]datitrim!Q40</f>
        <v>0</v>
      </c>
      <c r="K41" s="103">
        <f>[2]datitrim!R40</f>
        <v>18.989999999999998</v>
      </c>
    </row>
    <row r="42" spans="1:11" ht="14.1" customHeight="1" x14ac:dyDescent="0.2">
      <c r="A42" s="515" t="str">
        <f>"Variazione %   "&amp;[2]datitrim!$I$1&amp;" / "&amp;[2]datitrim!$I$1-1&amp;" su basi omogenee *"</f>
        <v>Variazione %   2015 / 2014 su basi omogenee *</v>
      </c>
      <c r="B42" s="516"/>
      <c r="C42" s="533"/>
      <c r="D42" s="102">
        <f>[2]omogenei!K40</f>
        <v>0</v>
      </c>
      <c r="E42" s="102">
        <f>[2]omogenei!L40</f>
        <v>0</v>
      </c>
      <c r="F42" s="102">
        <f>[2]omogenei!M40</f>
        <v>0</v>
      </c>
      <c r="G42" s="102">
        <f>[2]omogenei!N40</f>
        <v>0</v>
      </c>
      <c r="H42" s="102">
        <f>[2]omogenei!O40</f>
        <v>0</v>
      </c>
      <c r="I42" s="102">
        <f>[2]omogenei!P40</f>
        <v>18.989999999999998</v>
      </c>
      <c r="J42" s="102">
        <f>[2]omogenei!Q40</f>
        <v>0</v>
      </c>
      <c r="K42" s="103">
        <f>[2]omogenei!R40</f>
        <v>18.989999999999998</v>
      </c>
    </row>
    <row r="43" spans="1:11" ht="12.95" customHeight="1" x14ac:dyDescent="0.2">
      <c r="K43" s="70" t="s">
        <v>264</v>
      </c>
    </row>
    <row r="44" spans="1:11" s="73" customFormat="1" ht="12.95" customHeight="1" x14ac:dyDescent="0.2">
      <c r="A44" s="71" t="s">
        <v>162</v>
      </c>
      <c r="B44" s="71"/>
      <c r="C44" s="71"/>
      <c r="D44" s="71"/>
      <c r="E44" s="71"/>
      <c r="F44" s="71"/>
      <c r="G44" s="71"/>
      <c r="H44" s="71"/>
      <c r="I44" s="71"/>
      <c r="J44" s="71"/>
      <c r="K44" s="71"/>
    </row>
    <row r="45" spans="1:11" s="73" customFormat="1" ht="12.95" customHeight="1" x14ac:dyDescent="0.2">
      <c r="A45" s="71" t="s">
        <v>163</v>
      </c>
      <c r="B45" s="71"/>
      <c r="C45" s="72"/>
      <c r="D45" s="71"/>
      <c r="E45" s="71"/>
      <c r="F45" s="71"/>
      <c r="G45" s="71"/>
      <c r="H45" s="71"/>
      <c r="I45" s="71"/>
      <c r="J45" s="71"/>
      <c r="K45" s="71"/>
    </row>
    <row r="46" spans="1:11" s="73" customFormat="1" ht="12.95" customHeight="1" x14ac:dyDescent="0.2">
      <c r="A46" s="71" t="str">
        <f>"Nuova produzione emessa "&amp;IF([2]datitrim!J1=0,"nell'anno ","a tutto il "&amp;TRIM([2]datitrim!J1)&amp;" trimestre ")&amp;[2]datitrim!I1&amp;" (b)"</f>
        <v>Nuova produzione emessa nell'anno 2015 (b)</v>
      </c>
      <c r="B46" s="71"/>
      <c r="C46" s="72"/>
      <c r="D46" s="71"/>
      <c r="E46" s="71"/>
      <c r="F46" s="71"/>
      <c r="G46" s="71"/>
      <c r="H46" s="71"/>
      <c r="I46" s="71"/>
      <c r="J46" s="71"/>
      <c r="K46" s="71"/>
    </row>
    <row r="47" spans="1:11" s="73" customFormat="1" ht="12.95" customHeight="1" x14ac:dyDescent="0.2">
      <c r="A47" s="68"/>
      <c r="C47" s="68"/>
      <c r="I47" s="68"/>
      <c r="J47" s="68"/>
      <c r="K47" s="74" t="s">
        <v>5</v>
      </c>
    </row>
    <row r="48" spans="1:11" ht="12.95" customHeight="1" x14ac:dyDescent="0.2">
      <c r="A48" s="518" t="s">
        <v>46</v>
      </c>
      <c r="B48" s="519"/>
      <c r="C48" s="520"/>
      <c r="D48" s="76" t="s">
        <v>47</v>
      </c>
      <c r="E48" s="77"/>
      <c r="F48" s="78" t="s">
        <v>48</v>
      </c>
      <c r="G48" s="79"/>
      <c r="H48" s="78" t="s">
        <v>49</v>
      </c>
      <c r="I48" s="79"/>
      <c r="J48" s="79"/>
      <c r="K48" s="119"/>
    </row>
    <row r="49" spans="1:11" ht="12.95" customHeight="1" x14ac:dyDescent="0.2">
      <c r="A49" s="521"/>
      <c r="B49" s="522"/>
      <c r="C49" s="523"/>
      <c r="D49" s="120" t="s">
        <v>50</v>
      </c>
      <c r="E49" s="81" t="s">
        <v>51</v>
      </c>
      <c r="F49" s="81" t="s">
        <v>50</v>
      </c>
      <c r="G49" s="81" t="s">
        <v>51</v>
      </c>
      <c r="H49" s="81" t="s">
        <v>52</v>
      </c>
      <c r="I49" s="81" t="s">
        <v>53</v>
      </c>
      <c r="J49" s="81" t="s">
        <v>54</v>
      </c>
      <c r="K49" s="82" t="s">
        <v>55</v>
      </c>
    </row>
    <row r="50" spans="1:11" ht="12.95" customHeight="1" x14ac:dyDescent="0.2">
      <c r="A50" s="524"/>
      <c r="B50" s="525"/>
      <c r="C50" s="526"/>
      <c r="D50" s="121" t="s">
        <v>56</v>
      </c>
      <c r="E50" s="83" t="s">
        <v>57</v>
      </c>
      <c r="F50" s="83" t="s">
        <v>56</v>
      </c>
      <c r="G50" s="83" t="s">
        <v>57</v>
      </c>
      <c r="H50" s="83" t="s">
        <v>58</v>
      </c>
      <c r="I50" s="83"/>
      <c r="J50" s="83"/>
      <c r="K50" s="84"/>
    </row>
    <row r="51" spans="1:11" s="73" customFormat="1" ht="14.1" customHeight="1" x14ac:dyDescent="0.2">
      <c r="A51" s="122" t="s">
        <v>85</v>
      </c>
      <c r="B51" s="123" t="s">
        <v>86</v>
      </c>
      <c r="C51" s="124"/>
      <c r="D51" s="125">
        <f>[2]datitrim!C41</f>
        <v>0</v>
      </c>
      <c r="E51" s="125">
        <f>[2]datitrim!D41</f>
        <v>0</v>
      </c>
      <c r="F51" s="125">
        <f>[2]datitrim!E41</f>
        <v>0</v>
      </c>
      <c r="G51" s="125">
        <f>[2]datitrim!F41</f>
        <v>0</v>
      </c>
      <c r="H51" s="125">
        <f>[2]datitrim!G41</f>
        <v>0</v>
      </c>
      <c r="I51" s="125">
        <f>[2]datitrim!H41</f>
        <v>0</v>
      </c>
      <c r="J51" s="125">
        <f>[2]datitrim!I41</f>
        <v>0</v>
      </c>
      <c r="K51" s="126">
        <f>[2]datitrim!J41</f>
        <v>0</v>
      </c>
    </row>
    <row r="52" spans="1:11" ht="12" customHeight="1" x14ac:dyDescent="0.2">
      <c r="A52" s="85"/>
      <c r="B52" s="92" t="s">
        <v>87</v>
      </c>
      <c r="C52" s="127"/>
      <c r="D52" s="90">
        <f>[2]datitrim!C42</f>
        <v>0</v>
      </c>
      <c r="E52" s="90">
        <f>[2]datitrim!D42</f>
        <v>0</v>
      </c>
      <c r="F52" s="90">
        <f>[2]datitrim!E42</f>
        <v>0</v>
      </c>
      <c r="G52" s="90">
        <f>[2]datitrim!F42</f>
        <v>0</v>
      </c>
      <c r="H52" s="90">
        <f>[2]datitrim!G42</f>
        <v>0</v>
      </c>
      <c r="I52" s="90">
        <f>[2]datitrim!H42</f>
        <v>0</v>
      </c>
      <c r="J52" s="90">
        <f>[2]datitrim!I42</f>
        <v>0</v>
      </c>
      <c r="K52" s="128">
        <f>[2]datitrim!J42</f>
        <v>0</v>
      </c>
    </row>
    <row r="53" spans="1:11" ht="12" customHeight="1" x14ac:dyDescent="0.2">
      <c r="A53" s="85"/>
      <c r="B53" s="129" t="s">
        <v>88</v>
      </c>
      <c r="C53" s="130"/>
      <c r="D53" s="90">
        <f>[2]datitrim!C43</f>
        <v>0</v>
      </c>
      <c r="E53" s="90">
        <f>[2]datitrim!D43</f>
        <v>0</v>
      </c>
      <c r="F53" s="90">
        <f>[2]datitrim!E43</f>
        <v>0</v>
      </c>
      <c r="G53" s="90">
        <f>[2]datitrim!F43</f>
        <v>0</v>
      </c>
      <c r="H53" s="90">
        <f>[2]datitrim!G43</f>
        <v>0</v>
      </c>
      <c r="I53" s="90">
        <f>[2]datitrim!H43</f>
        <v>0</v>
      </c>
      <c r="J53" s="90">
        <f>[2]datitrim!I43</f>
        <v>0</v>
      </c>
      <c r="K53" s="128">
        <f>[2]datitrim!J43</f>
        <v>0</v>
      </c>
    </row>
    <row r="54" spans="1:11" ht="12" customHeight="1" x14ac:dyDescent="0.2">
      <c r="A54" s="85"/>
      <c r="B54" s="129" t="s">
        <v>89</v>
      </c>
      <c r="C54" s="130"/>
      <c r="D54" s="90">
        <f>[2]datitrim!C44</f>
        <v>0</v>
      </c>
      <c r="E54" s="90">
        <f>[2]datitrim!D44</f>
        <v>0</v>
      </c>
      <c r="F54" s="90">
        <f>[2]datitrim!E44</f>
        <v>0</v>
      </c>
      <c r="G54" s="90">
        <f>[2]datitrim!F44</f>
        <v>0</v>
      </c>
      <c r="H54" s="90">
        <f>[2]datitrim!G44</f>
        <v>0</v>
      </c>
      <c r="I54" s="90">
        <f>[2]datitrim!H44</f>
        <v>0</v>
      </c>
      <c r="J54" s="90">
        <f>[2]datitrim!I44</f>
        <v>0</v>
      </c>
      <c r="K54" s="128">
        <f>[2]datitrim!J44</f>
        <v>0</v>
      </c>
    </row>
    <row r="55" spans="1:11" ht="12" customHeight="1" x14ac:dyDescent="0.2">
      <c r="A55" s="85"/>
      <c r="B55" s="129" t="s">
        <v>90</v>
      </c>
      <c r="C55" s="130"/>
      <c r="D55" s="90">
        <f>[2]datitrim!C45</f>
        <v>0</v>
      </c>
      <c r="E55" s="90">
        <f>[2]datitrim!D45</f>
        <v>0</v>
      </c>
      <c r="F55" s="90">
        <f>[2]datitrim!E45</f>
        <v>0</v>
      </c>
      <c r="G55" s="90">
        <f>[2]datitrim!F45</f>
        <v>0</v>
      </c>
      <c r="H55" s="90">
        <f>[2]datitrim!G45</f>
        <v>0</v>
      </c>
      <c r="I55" s="90">
        <f>[2]datitrim!H45</f>
        <v>0</v>
      </c>
      <c r="J55" s="90">
        <f>[2]datitrim!I45</f>
        <v>0</v>
      </c>
      <c r="K55" s="128">
        <f>[2]datitrim!J45</f>
        <v>0</v>
      </c>
    </row>
    <row r="56" spans="1:11" ht="12" customHeight="1" x14ac:dyDescent="0.2">
      <c r="A56" s="85"/>
      <c r="B56" s="129" t="s">
        <v>91</v>
      </c>
      <c r="C56" s="130"/>
      <c r="D56" s="90">
        <f>[2]datitrim!C46</f>
        <v>0</v>
      </c>
      <c r="E56" s="90">
        <f>[2]datitrim!D46</f>
        <v>0</v>
      </c>
      <c r="F56" s="90">
        <f>[2]datitrim!E46</f>
        <v>0</v>
      </c>
      <c r="G56" s="90">
        <f>[2]datitrim!F46</f>
        <v>0</v>
      </c>
      <c r="H56" s="90">
        <f>[2]datitrim!G46</f>
        <v>0</v>
      </c>
      <c r="I56" s="90">
        <f>[2]datitrim!H46</f>
        <v>0</v>
      </c>
      <c r="J56" s="90">
        <f>[2]datitrim!I46</f>
        <v>0</v>
      </c>
      <c r="K56" s="128">
        <f>[2]datitrim!J46</f>
        <v>0</v>
      </c>
    </row>
    <row r="57" spans="1:11" ht="14.1" customHeight="1" x14ac:dyDescent="0.2">
      <c r="A57" s="85"/>
      <c r="B57" s="86" t="s">
        <v>92</v>
      </c>
      <c r="C57" s="130"/>
      <c r="D57" s="90">
        <f>[2]datitrim!C47</f>
        <v>0</v>
      </c>
      <c r="E57" s="90">
        <f>[2]datitrim!D47</f>
        <v>0</v>
      </c>
      <c r="F57" s="90">
        <f>[2]datitrim!E47</f>
        <v>0</v>
      </c>
      <c r="G57" s="90">
        <f>[2]datitrim!F47</f>
        <v>0</v>
      </c>
      <c r="H57" s="90">
        <f>[2]datitrim!G47</f>
        <v>0</v>
      </c>
      <c r="I57" s="90">
        <f>[2]datitrim!H47</f>
        <v>0</v>
      </c>
      <c r="J57" s="131">
        <f>[2]datitrim!I47</f>
        <v>0</v>
      </c>
      <c r="K57" s="128">
        <f>[2]datitrim!J47</f>
        <v>0</v>
      </c>
    </row>
    <row r="58" spans="1:11" ht="12" customHeight="1" x14ac:dyDescent="0.2">
      <c r="A58" s="85"/>
      <c r="B58" s="92" t="s">
        <v>93</v>
      </c>
      <c r="C58" s="130"/>
      <c r="D58" s="90">
        <f>[2]datitrim!C48</f>
        <v>0</v>
      </c>
      <c r="E58" s="90">
        <f>[2]datitrim!D48</f>
        <v>0</v>
      </c>
      <c r="F58" s="90">
        <f>[2]datitrim!E48</f>
        <v>0</v>
      </c>
      <c r="G58" s="90">
        <f>[2]datitrim!F48</f>
        <v>0</v>
      </c>
      <c r="H58" s="90">
        <f>[2]datitrim!G48</f>
        <v>0</v>
      </c>
      <c r="I58" s="90">
        <f>[2]datitrim!H48</f>
        <v>0</v>
      </c>
      <c r="J58" s="131">
        <f>[2]datitrim!I48</f>
        <v>0</v>
      </c>
      <c r="K58" s="128">
        <f>[2]datitrim!J48</f>
        <v>0</v>
      </c>
    </row>
    <row r="59" spans="1:11" s="75" customFormat="1" ht="12.95" customHeight="1" x14ac:dyDescent="0.2">
      <c r="A59" s="132"/>
      <c r="B59" s="133"/>
      <c r="C59" s="134" t="s">
        <v>94</v>
      </c>
      <c r="D59" s="98">
        <f t="shared" ref="D59:J59" si="5">D51+D57</f>
        <v>0</v>
      </c>
      <c r="E59" s="98">
        <f t="shared" si="5"/>
        <v>0</v>
      </c>
      <c r="F59" s="98">
        <f t="shared" si="5"/>
        <v>0</v>
      </c>
      <c r="G59" s="98">
        <f t="shared" si="5"/>
        <v>0</v>
      </c>
      <c r="H59" s="98">
        <f t="shared" si="5"/>
        <v>0</v>
      </c>
      <c r="I59" s="98">
        <f t="shared" si="5"/>
        <v>0</v>
      </c>
      <c r="J59" s="98">
        <f t="shared" si="5"/>
        <v>0</v>
      </c>
      <c r="K59" s="135">
        <f>H59+I59+J59</f>
        <v>0</v>
      </c>
    </row>
    <row r="60" spans="1:11" ht="14.1" customHeight="1" x14ac:dyDescent="0.2">
      <c r="A60" s="495"/>
      <c r="B60" s="100"/>
      <c r="C60" s="101" t="str">
        <f>"Variazione %   "&amp;[2]datitrim!$I$1&amp;" / "&amp;[2]datitrim!$I$1-1</f>
        <v>Variazione %   2015 / 2014</v>
      </c>
      <c r="D60" s="102">
        <f>[2]datitrim!K49</f>
        <v>0</v>
      </c>
      <c r="E60" s="102">
        <f>[2]datitrim!L49</f>
        <v>0</v>
      </c>
      <c r="F60" s="102"/>
      <c r="G60" s="102"/>
      <c r="H60" s="102">
        <f>[2]datitrim!O49</f>
        <v>0</v>
      </c>
      <c r="I60" s="102">
        <f>[2]datitrim!P49</f>
        <v>0</v>
      </c>
      <c r="J60" s="102">
        <f>[2]datitrim!Q49</f>
        <v>0</v>
      </c>
      <c r="K60" s="136">
        <f>[2]datitrim!R49</f>
        <v>0</v>
      </c>
    </row>
    <row r="61" spans="1:11" ht="14.1" customHeight="1" x14ac:dyDescent="0.2">
      <c r="A61" s="515" t="str">
        <f>"Variazione %   "&amp;[2]datitrim!$I$1&amp;" / "&amp;[2]datitrim!$I$1-1&amp;" su basi omogenee *"</f>
        <v>Variazione %   2015 / 2014 su basi omogenee *</v>
      </c>
      <c r="B61" s="516"/>
      <c r="C61" s="533"/>
      <c r="D61" s="102">
        <f>[2]omogenei!K49</f>
        <v>0</v>
      </c>
      <c r="E61" s="102">
        <f>[2]omogenei!L49</f>
        <v>0</v>
      </c>
      <c r="F61" s="102"/>
      <c r="G61" s="102"/>
      <c r="H61" s="102">
        <f>[2]omogenei!O49</f>
        <v>0</v>
      </c>
      <c r="I61" s="102">
        <f>[2]omogenei!P49</f>
        <v>0</v>
      </c>
      <c r="J61" s="102">
        <f>[2]omogenei!Q49</f>
        <v>0</v>
      </c>
      <c r="K61" s="103">
        <f>[2]omogenei!R49</f>
        <v>0</v>
      </c>
    </row>
    <row r="62" spans="1:11" ht="14.1" customHeight="1" x14ac:dyDescent="0.2">
      <c r="A62" s="104"/>
      <c r="B62" s="137"/>
      <c r="C62" s="138" t="s">
        <v>95</v>
      </c>
      <c r="D62" s="139">
        <f>[2]datitrim!C61</f>
        <v>0</v>
      </c>
      <c r="E62" s="107">
        <f>[2]datitrim!D61</f>
        <v>0</v>
      </c>
      <c r="F62" s="107">
        <f>[2]datitrim!E61</f>
        <v>0</v>
      </c>
      <c r="G62" s="107">
        <f>[2]datitrim!F61</f>
        <v>0</v>
      </c>
      <c r="H62" s="107">
        <f>[2]datitrim!G61</f>
        <v>0</v>
      </c>
      <c r="I62" s="107">
        <f>[2]datitrim!H61</f>
        <v>0</v>
      </c>
      <c r="J62" s="107">
        <f>[2]datitrim!I61</f>
        <v>0</v>
      </c>
      <c r="K62" s="140">
        <f>[2]datitrim!J61</f>
        <v>0</v>
      </c>
    </row>
    <row r="63" spans="1:11" ht="14.1" customHeight="1" x14ac:dyDescent="0.2">
      <c r="A63" s="495"/>
      <c r="B63" s="100"/>
      <c r="C63" s="101" t="str">
        <f>"Variazione %   "&amp;[2]datitrim!$I$1&amp;" / "&amp;[2]datitrim!$I$1-1</f>
        <v>Variazione %   2015 / 2014</v>
      </c>
      <c r="D63" s="102">
        <f>[2]datitrim!K61</f>
        <v>0</v>
      </c>
      <c r="E63" s="102">
        <f>[2]datitrim!L61</f>
        <v>0</v>
      </c>
      <c r="F63" s="102">
        <f>[2]datitrim!M61</f>
        <v>0</v>
      </c>
      <c r="G63" s="102">
        <f>[2]datitrim!N61</f>
        <v>0</v>
      </c>
      <c r="H63" s="102">
        <f>[2]datitrim!O61</f>
        <v>0</v>
      </c>
      <c r="I63" s="102">
        <f>[2]datitrim!P61</f>
        <v>0</v>
      </c>
      <c r="J63" s="102">
        <f>[2]datitrim!Q61</f>
        <v>0</v>
      </c>
      <c r="K63" s="136">
        <f>[2]datitrim!R61</f>
        <v>0</v>
      </c>
    </row>
    <row r="64" spans="1:11" ht="14.1" customHeight="1" x14ac:dyDescent="0.2">
      <c r="A64" s="515" t="str">
        <f>"Variazione %   "&amp;[2]datitrim!$I$1&amp;" / "&amp;[2]datitrim!$I$1-1&amp;" su basi omogenee *"</f>
        <v>Variazione %   2015 / 2014 su basi omogenee *</v>
      </c>
      <c r="B64" s="516"/>
      <c r="C64" s="533"/>
      <c r="D64" s="102">
        <f>[2]omogenei!K61</f>
        <v>0</v>
      </c>
      <c r="E64" s="102">
        <f>[2]omogenei!L61</f>
        <v>0</v>
      </c>
      <c r="F64" s="102">
        <f>[2]omogenei!M61</f>
        <v>0</v>
      </c>
      <c r="G64" s="102">
        <f>[2]omogenei!N61</f>
        <v>0</v>
      </c>
      <c r="H64" s="102">
        <f>[2]omogenei!O61</f>
        <v>0</v>
      </c>
      <c r="I64" s="102">
        <f>[2]omogenei!P61</f>
        <v>0</v>
      </c>
      <c r="J64" s="102">
        <f>[2]omogenei!Q61</f>
        <v>0</v>
      </c>
      <c r="K64" s="103">
        <f>[2]omogenei!R61</f>
        <v>0</v>
      </c>
    </row>
    <row r="65" spans="1:11" ht="14.1" customHeight="1" x14ac:dyDescent="0.2">
      <c r="A65" s="141" t="s">
        <v>96</v>
      </c>
      <c r="B65" s="142"/>
      <c r="C65" s="142"/>
      <c r="D65" s="112">
        <f>[2]datitrim!C50</f>
        <v>44726</v>
      </c>
      <c r="E65" s="112">
        <f>[2]datitrim!D50</f>
        <v>12014</v>
      </c>
      <c r="F65" s="112">
        <f>[2]datitrim!E50</f>
        <v>0</v>
      </c>
      <c r="G65" s="112">
        <f>[2]datitrim!F50</f>
        <v>0</v>
      </c>
      <c r="H65" s="112">
        <f>[2]datitrim!G50</f>
        <v>4</v>
      </c>
      <c r="I65" s="112">
        <f>[2]datitrim!H50</f>
        <v>6546</v>
      </c>
      <c r="J65" s="112">
        <f>[2]datitrim!I50</f>
        <v>0</v>
      </c>
      <c r="K65" s="126">
        <f>[2]datitrim!J50</f>
        <v>6550</v>
      </c>
    </row>
    <row r="66" spans="1:11" ht="12" customHeight="1" x14ac:dyDescent="0.2">
      <c r="A66" s="85"/>
      <c r="B66" s="92" t="s">
        <v>97</v>
      </c>
      <c r="D66" s="90">
        <f>[2]datitrim!C59</f>
        <v>44726</v>
      </c>
      <c r="E66" s="90">
        <f>[2]datitrim!D59</f>
        <v>12014</v>
      </c>
      <c r="F66" s="90">
        <f>[2]datitrim!E59</f>
        <v>0</v>
      </c>
      <c r="G66" s="90">
        <f>[2]datitrim!F59</f>
        <v>0</v>
      </c>
      <c r="H66" s="90">
        <f>[2]datitrim!G59</f>
        <v>4</v>
      </c>
      <c r="I66" s="90">
        <f>[2]datitrim!H59</f>
        <v>6546</v>
      </c>
      <c r="J66" s="90">
        <f>[2]datitrim!I59</f>
        <v>0</v>
      </c>
      <c r="K66" s="128">
        <f>[2]datitrim!J59</f>
        <v>6550</v>
      </c>
    </row>
    <row r="67" spans="1:11" ht="12" customHeight="1" x14ac:dyDescent="0.2">
      <c r="A67" s="85"/>
      <c r="B67" s="92"/>
      <c r="C67" s="69" t="s">
        <v>98</v>
      </c>
      <c r="D67" s="90">
        <f>[2]datitrim!C60</f>
        <v>0</v>
      </c>
      <c r="E67" s="90">
        <f>[2]datitrim!D60</f>
        <v>0</v>
      </c>
      <c r="F67" s="90">
        <f>[2]datitrim!E60</f>
        <v>0</v>
      </c>
      <c r="G67" s="90">
        <f>[2]datitrim!F60</f>
        <v>0</v>
      </c>
      <c r="H67" s="90">
        <f>[2]datitrim!G60</f>
        <v>0</v>
      </c>
      <c r="I67" s="90">
        <f>[2]datitrim!H60</f>
        <v>0</v>
      </c>
      <c r="J67" s="90">
        <f>[2]datitrim!I60</f>
        <v>0</v>
      </c>
      <c r="K67" s="128">
        <f>[2]datitrim!J60</f>
        <v>0</v>
      </c>
    </row>
    <row r="68" spans="1:11" ht="12" customHeight="1" x14ac:dyDescent="0.2">
      <c r="A68" s="85"/>
      <c r="B68" s="143"/>
      <c r="C68" s="69" t="s">
        <v>99</v>
      </c>
      <c r="D68" s="90">
        <f>[2]datitrim!C62</f>
        <v>0</v>
      </c>
      <c r="E68" s="90">
        <f>[2]datitrim!D62</f>
        <v>0</v>
      </c>
      <c r="F68" s="90">
        <f>[2]datitrim!E62</f>
        <v>0</v>
      </c>
      <c r="G68" s="90">
        <f>[2]datitrim!F62</f>
        <v>0</v>
      </c>
      <c r="H68" s="90">
        <f>[2]datitrim!G62</f>
        <v>0</v>
      </c>
      <c r="I68" s="90">
        <f>[2]datitrim!H62</f>
        <v>0</v>
      </c>
      <c r="J68" s="90">
        <f>[2]datitrim!I62</f>
        <v>0</v>
      </c>
      <c r="K68" s="128">
        <f>[2]datitrim!J62</f>
        <v>0</v>
      </c>
    </row>
    <row r="69" spans="1:11" ht="12" customHeight="1" x14ac:dyDescent="0.2">
      <c r="A69" s="85"/>
      <c r="B69" s="93"/>
      <c r="C69" s="86" t="s">
        <v>100</v>
      </c>
      <c r="D69" s="144">
        <f>[2]datitrim!C63</f>
        <v>0</v>
      </c>
      <c r="E69" s="144">
        <f>[2]datitrim!D63</f>
        <v>0</v>
      </c>
      <c r="F69" s="144">
        <f>[2]datitrim!E63</f>
        <v>0</v>
      </c>
      <c r="G69" s="144">
        <f>[2]datitrim!F63</f>
        <v>0</v>
      </c>
      <c r="H69" s="144">
        <f>[2]datitrim!G63</f>
        <v>0</v>
      </c>
      <c r="I69" s="144">
        <f>[2]datitrim!H63</f>
        <v>0</v>
      </c>
      <c r="J69" s="144">
        <f>[2]datitrim!I63</f>
        <v>0</v>
      </c>
      <c r="K69" s="135">
        <f>[2]datitrim!J63</f>
        <v>0</v>
      </c>
    </row>
    <row r="70" spans="1:11" s="75" customFormat="1" ht="12.95" customHeight="1" x14ac:dyDescent="0.2">
      <c r="A70" s="115"/>
      <c r="B70" s="287" t="s">
        <v>164</v>
      </c>
      <c r="C70" s="217"/>
      <c r="D70" s="135">
        <f>D23+D26+D37+D40+D59+D62</f>
        <v>408654</v>
      </c>
      <c r="E70" s="135">
        <f>E23+E26+E37+E40+E59+E62+E65</f>
        <v>12003627</v>
      </c>
      <c r="F70" s="135">
        <f>F23+F26+F37+F40+F59+F62</f>
        <v>926</v>
      </c>
      <c r="G70" s="135">
        <f>G23+G26+G37+G40+G59+G62+G65</f>
        <v>0</v>
      </c>
      <c r="H70" s="135">
        <f>H23+H26+H37+H40+H59+H62+H65</f>
        <v>25657</v>
      </c>
      <c r="I70" s="135">
        <f>I23+I26+I37+I40+I59+I62+I65</f>
        <v>5415435</v>
      </c>
      <c r="J70" s="135">
        <f>J23+J26+J37+J40+J59+J62+J65</f>
        <v>10900</v>
      </c>
      <c r="K70" s="135">
        <f>H70+I70+J70</f>
        <v>5451992</v>
      </c>
    </row>
    <row r="71" spans="1:11" ht="14.1" customHeight="1" x14ac:dyDescent="0.2">
      <c r="A71" s="495"/>
      <c r="B71" s="100"/>
      <c r="C71" s="101" t="str">
        <f>"Variazione %   "&amp;[2]datitrim!$I$1&amp;" / "&amp;[2]datitrim!$I$1-1</f>
        <v>Variazione %   2015 / 2014</v>
      </c>
      <c r="D71" s="102">
        <f>[2]datitrim!K51</f>
        <v>16.260000000000002</v>
      </c>
      <c r="E71" s="102">
        <f>[2]datitrim!L51</f>
        <v>5.03</v>
      </c>
      <c r="F71" s="102">
        <f>[2]datitrim!M51</f>
        <v>-16.8</v>
      </c>
      <c r="G71" s="102">
        <f>[2]datitrim!N51</f>
        <v>0</v>
      </c>
      <c r="H71" s="102">
        <f>[2]datitrim!O51</f>
        <v>-1.01</v>
      </c>
      <c r="I71" s="102">
        <f>[2]datitrim!P51</f>
        <v>14.35</v>
      </c>
      <c r="J71" s="102">
        <f>[2]datitrim!Q51</f>
        <v>27.72</v>
      </c>
      <c r="K71" s="136">
        <f>[2]datitrim!R51</f>
        <v>14.29</v>
      </c>
    </row>
    <row r="72" spans="1:11" ht="14.1" customHeight="1" x14ac:dyDescent="0.2">
      <c r="A72" s="515" t="str">
        <f>"Variazione %   "&amp;[2]datitrim!$I$1&amp;" / "&amp;[2]datitrim!$I$1-1&amp;" su basi omogenee *"</f>
        <v>Variazione %   2015 / 2014 su basi omogenee *</v>
      </c>
      <c r="B72" s="516"/>
      <c r="C72" s="533"/>
      <c r="D72" s="102">
        <f>[2]omogenei!K51</f>
        <v>17.059999999999999</v>
      </c>
      <c r="E72" s="102">
        <f>[2]omogenei!L51</f>
        <v>5.13</v>
      </c>
      <c r="F72" s="102">
        <f>[2]omogenei!M51</f>
        <v>-16.8</v>
      </c>
      <c r="G72" s="102">
        <f>[2]omogenei!N51</f>
        <v>0</v>
      </c>
      <c r="H72" s="102">
        <f>[2]omogenei!O51</f>
        <v>36.28</v>
      </c>
      <c r="I72" s="102">
        <f>[2]omogenei!P51</f>
        <v>14.44</v>
      </c>
      <c r="J72" s="102">
        <f>[2]omogenei!Q51</f>
        <v>27.72</v>
      </c>
      <c r="K72" s="103">
        <f>[2]omogenei!R51</f>
        <v>14.55</v>
      </c>
    </row>
    <row r="73" spans="1:11" ht="12" customHeight="1" x14ac:dyDescent="0.2">
      <c r="A73" s="150"/>
      <c r="B73" s="339" t="s">
        <v>191</v>
      </c>
      <c r="C73" s="146"/>
      <c r="D73" s="87"/>
      <c r="E73" s="87"/>
      <c r="F73" s="87"/>
      <c r="G73" s="87"/>
      <c r="H73" s="87"/>
      <c r="I73" s="87"/>
      <c r="J73" s="87"/>
      <c r="K73" s="88"/>
    </row>
    <row r="74" spans="1:11" ht="12" customHeight="1" x14ac:dyDescent="0.2">
      <c r="A74" s="151"/>
      <c r="B74" s="340" t="s">
        <v>192</v>
      </c>
      <c r="C74" s="341"/>
      <c r="D74" s="152">
        <f>[2]datitrim!C52</f>
        <v>1364</v>
      </c>
      <c r="E74" s="152">
        <f>[2]datitrim!D52</f>
        <v>328428</v>
      </c>
      <c r="F74" s="152">
        <f>[2]datitrim!E52</f>
        <v>6</v>
      </c>
      <c r="G74" s="144">
        <f>[2]datitrim!F52</f>
        <v>3938</v>
      </c>
      <c r="H74" s="152">
        <f>[2]datitrim!G52</f>
        <v>0</v>
      </c>
      <c r="I74" s="152">
        <f>[2]datitrim!H52</f>
        <v>436444</v>
      </c>
      <c r="J74" s="153">
        <f>[2]datitrim!I52</f>
        <v>0</v>
      </c>
      <c r="K74" s="135">
        <f>[2]datitrim!J52</f>
        <v>436444</v>
      </c>
    </row>
    <row r="75" spans="1:11" ht="15.2" customHeight="1" x14ac:dyDescent="0.2">
      <c r="A75" s="154"/>
      <c r="B75" s="155" t="str">
        <f>"Numero nuove convenzioni emesse per polizze collettive "&amp;IF([2]datitrim!J1=0,"nell'anno ","a tutto il "&amp;TRIM([2]datitrim!J1)&amp;" trimestre ")&amp;[2]datitrim!I1&amp;":   "&amp;[2]datitrim!C53</f>
        <v>Numero nuove convenzioni emesse per polizze collettive nell'anno 2015:   859</v>
      </c>
      <c r="C75" s="137"/>
      <c r="D75" s="156"/>
      <c r="E75" s="137"/>
      <c r="F75" s="137"/>
      <c r="G75" s="156"/>
      <c r="H75" s="156"/>
      <c r="I75" s="156"/>
      <c r="J75" s="156"/>
      <c r="K75" s="157"/>
    </row>
    <row r="76" spans="1:11" ht="14.1" customHeight="1" x14ac:dyDescent="0.2">
      <c r="D76" s="158"/>
      <c r="G76" s="159"/>
      <c r="H76" s="158"/>
      <c r="I76" s="158"/>
      <c r="J76" s="158"/>
      <c r="K76" s="158"/>
    </row>
    <row r="77" spans="1:11" ht="22.15" customHeight="1" x14ac:dyDescent="0.2">
      <c r="A77" s="598" t="s">
        <v>165</v>
      </c>
      <c r="B77" s="598"/>
      <c r="C77" s="598"/>
      <c r="D77" s="598"/>
      <c r="E77" s="598"/>
      <c r="F77" s="598"/>
      <c r="G77" s="598"/>
      <c r="H77" s="598"/>
      <c r="I77" s="598"/>
      <c r="J77" s="598"/>
      <c r="K77" s="598"/>
    </row>
    <row r="78" spans="1:11" ht="11.85" customHeight="1" x14ac:dyDescent="0.2">
      <c r="A78" s="537" t="s">
        <v>166</v>
      </c>
      <c r="B78" s="538"/>
      <c r="C78" s="538"/>
      <c r="D78" s="538"/>
      <c r="E78" s="538"/>
      <c r="F78" s="538"/>
      <c r="G78" s="538"/>
      <c r="H78" s="538"/>
      <c r="I78" s="538"/>
      <c r="J78" s="538"/>
      <c r="K78" s="538"/>
    </row>
    <row r="79" spans="1:11" ht="12.6" customHeight="1" x14ac:dyDescent="0.2">
      <c r="A79" s="538"/>
      <c r="B79" s="538"/>
      <c r="C79" s="538"/>
      <c r="D79" s="538"/>
      <c r="E79" s="538"/>
      <c r="F79" s="538"/>
      <c r="G79" s="538"/>
      <c r="H79" s="538"/>
      <c r="I79" s="538"/>
      <c r="J79" s="538"/>
      <c r="K79" s="538"/>
    </row>
    <row r="80" spans="1:11" ht="12.95" customHeight="1" x14ac:dyDescent="0.2">
      <c r="A80" s="65" t="s">
        <v>127</v>
      </c>
    </row>
  </sheetData>
  <mergeCells count="12">
    <mergeCell ref="A78:K79"/>
    <mergeCell ref="A6:C8"/>
    <mergeCell ref="B17:C17"/>
    <mergeCell ref="A25:C25"/>
    <mergeCell ref="B35:C35"/>
    <mergeCell ref="A39:C39"/>
    <mergeCell ref="A42:C42"/>
    <mergeCell ref="A48:C50"/>
    <mergeCell ref="A61:C61"/>
    <mergeCell ref="A64:C64"/>
    <mergeCell ref="A72:C72"/>
    <mergeCell ref="A77:K77"/>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ANALISI STATISTICHE</oddHead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6"/>
  <sheetViews>
    <sheetView showGridLines="0" topLeftCell="A19" zoomScaleNormal="100" zoomScaleSheetLayoutView="100" workbookViewId="0">
      <selection activeCell="C32" sqref="C32:H32"/>
    </sheetView>
  </sheetViews>
  <sheetFormatPr defaultRowHeight="15" x14ac:dyDescent="0.25"/>
  <cols>
    <col min="1" max="2" width="5.28515625" customWidth="1"/>
    <col min="9" max="10" width="5.28515625" customWidth="1"/>
  </cols>
  <sheetData>
    <row r="6" spans="1:14" x14ac:dyDescent="0.25">
      <c r="B6" s="311"/>
      <c r="C6" s="311"/>
      <c r="D6" s="311"/>
      <c r="E6" s="311"/>
      <c r="F6" s="311"/>
      <c r="G6" s="311"/>
      <c r="H6" s="311"/>
      <c r="I6" s="311"/>
    </row>
    <row r="7" spans="1:14" ht="15.75" x14ac:dyDescent="0.25">
      <c r="B7" s="311"/>
      <c r="C7" s="311"/>
      <c r="D7" s="311"/>
      <c r="E7" s="311"/>
      <c r="F7" s="311"/>
      <c r="G7" s="311"/>
      <c r="H7" s="311"/>
      <c r="I7" s="311"/>
      <c r="N7" s="322"/>
    </row>
    <row r="8" spans="1:14" x14ac:dyDescent="0.25">
      <c r="B8" s="311"/>
      <c r="C8" s="311"/>
      <c r="D8" s="311"/>
      <c r="E8" s="311"/>
      <c r="F8" s="311"/>
      <c r="G8" s="311"/>
      <c r="H8" s="311"/>
      <c r="I8" s="311"/>
    </row>
    <row r="9" spans="1:14" x14ac:dyDescent="0.25">
      <c r="B9" s="311"/>
      <c r="C9" s="311"/>
      <c r="D9" s="311"/>
      <c r="E9" s="311"/>
      <c r="F9" s="311"/>
      <c r="G9" s="311"/>
      <c r="H9" s="311"/>
      <c r="I9" s="311"/>
    </row>
    <row r="10" spans="1:14" x14ac:dyDescent="0.25">
      <c r="B10" s="311"/>
      <c r="C10" s="311"/>
      <c r="D10" s="311"/>
      <c r="E10" s="311"/>
      <c r="F10" s="311"/>
      <c r="G10" s="311"/>
      <c r="H10" s="311"/>
      <c r="I10" s="311"/>
    </row>
    <row r="11" spans="1:14" ht="20.25" x14ac:dyDescent="0.25">
      <c r="B11" s="311"/>
      <c r="C11" s="311"/>
      <c r="D11" s="311"/>
      <c r="E11" s="311"/>
      <c r="F11" s="311"/>
      <c r="G11" s="311"/>
      <c r="H11" s="311"/>
      <c r="I11" s="311"/>
      <c r="J11" s="305"/>
      <c r="K11" s="305"/>
    </row>
    <row r="12" spans="1:14" ht="65.25" customHeight="1" x14ac:dyDescent="0.25">
      <c r="A12" s="299"/>
      <c r="B12" s="311"/>
      <c r="C12" s="508"/>
      <c r="D12" s="508"/>
      <c r="E12" s="508"/>
      <c r="F12" s="508"/>
      <c r="G12" s="508"/>
      <c r="H12" s="508"/>
      <c r="I12" s="311"/>
    </row>
    <row r="13" spans="1:14" ht="20.25" x14ac:dyDescent="0.25">
      <c r="B13" s="311"/>
      <c r="C13" s="311"/>
      <c r="D13" s="311"/>
      <c r="E13" s="311"/>
      <c r="F13" s="311"/>
      <c r="G13" s="311"/>
      <c r="H13" s="311"/>
      <c r="I13" s="311"/>
      <c r="J13" s="304"/>
      <c r="K13" s="304"/>
    </row>
    <row r="14" spans="1:14" ht="20.25" x14ac:dyDescent="0.25">
      <c r="A14" s="300"/>
      <c r="B14" s="311"/>
      <c r="C14" s="311"/>
      <c r="D14" s="311"/>
      <c r="E14" s="311"/>
      <c r="F14" s="311"/>
      <c r="G14" s="311"/>
      <c r="H14" s="311"/>
      <c r="I14" s="311"/>
    </row>
    <row r="15" spans="1:14" x14ac:dyDescent="0.25">
      <c r="B15" s="311"/>
      <c r="C15" s="311"/>
      <c r="D15" s="311"/>
      <c r="E15" s="311"/>
      <c r="F15" s="311"/>
      <c r="G15" s="311"/>
      <c r="H15" s="311"/>
      <c r="I15" s="311"/>
    </row>
    <row r="16" spans="1:14" ht="48" customHeight="1" x14ac:dyDescent="0.25">
      <c r="B16" s="311"/>
      <c r="C16" s="311"/>
      <c r="D16" s="311"/>
      <c r="E16" s="311"/>
      <c r="F16" s="311"/>
      <c r="G16" s="311"/>
      <c r="H16" s="311"/>
      <c r="I16" s="311"/>
      <c r="J16" s="303"/>
      <c r="K16" s="303"/>
    </row>
    <row r="17" spans="1:11" ht="36" customHeight="1" x14ac:dyDescent="0.25">
      <c r="A17" s="301"/>
      <c r="B17" s="326"/>
      <c r="C17" s="509" t="s">
        <v>187</v>
      </c>
      <c r="D17" s="509"/>
      <c r="E17" s="509"/>
      <c r="F17" s="509"/>
      <c r="G17" s="509"/>
      <c r="H17" s="509"/>
      <c r="I17" s="327"/>
    </row>
    <row r="18" spans="1:11" ht="20.25" x14ac:dyDescent="0.25">
      <c r="B18" s="328"/>
      <c r="C18" s="311"/>
      <c r="D18" s="311"/>
      <c r="E18" s="311"/>
      <c r="F18" s="311"/>
      <c r="G18" s="311"/>
      <c r="H18" s="311"/>
      <c r="I18" s="329"/>
    </row>
    <row r="19" spans="1:11" ht="36" customHeight="1" x14ac:dyDescent="0.25">
      <c r="B19" s="330"/>
      <c r="C19" s="510" t="s">
        <v>223</v>
      </c>
      <c r="D19" s="510"/>
      <c r="E19" s="510"/>
      <c r="F19" s="510"/>
      <c r="G19" s="510"/>
      <c r="H19" s="510"/>
      <c r="I19" s="331"/>
    </row>
    <row r="20" spans="1:11" ht="20.25" x14ac:dyDescent="0.25">
      <c r="B20" s="332"/>
      <c r="C20" s="311"/>
      <c r="D20" s="311"/>
      <c r="E20" s="311"/>
      <c r="F20" s="311"/>
      <c r="G20" s="311"/>
      <c r="H20" s="311"/>
      <c r="I20" s="333"/>
    </row>
    <row r="21" spans="1:11" x14ac:dyDescent="0.25">
      <c r="B21" s="330"/>
      <c r="C21" s="311"/>
      <c r="D21" s="311"/>
      <c r="E21" s="311"/>
      <c r="F21" s="311"/>
      <c r="G21" s="311"/>
      <c r="H21" s="311"/>
      <c r="I21" s="331"/>
    </row>
    <row r="22" spans="1:11" s="323" customFormat="1" ht="65.25" customHeight="1" x14ac:dyDescent="0.25">
      <c r="B22" s="334"/>
      <c r="C22" s="508" t="s">
        <v>252</v>
      </c>
      <c r="D22" s="508"/>
      <c r="E22" s="508"/>
      <c r="F22" s="508"/>
      <c r="G22" s="508"/>
      <c r="H22" s="508"/>
      <c r="I22" s="335"/>
    </row>
    <row r="23" spans="1:11" x14ac:dyDescent="0.25">
      <c r="B23" s="336"/>
      <c r="C23" s="337"/>
      <c r="D23" s="337"/>
      <c r="E23" s="337"/>
      <c r="F23" s="337"/>
      <c r="G23" s="337"/>
      <c r="H23" s="337"/>
      <c r="I23" s="338"/>
    </row>
    <row r="24" spans="1:11" x14ac:dyDescent="0.25">
      <c r="B24" s="311"/>
      <c r="C24" s="311"/>
      <c r="D24" s="311"/>
      <c r="E24" s="311"/>
      <c r="F24" s="311"/>
      <c r="G24" s="311"/>
      <c r="H24" s="311"/>
      <c r="I24" s="311"/>
    </row>
    <row r="25" spans="1:11" x14ac:dyDescent="0.25">
      <c r="B25" s="311"/>
      <c r="C25" s="311"/>
      <c r="D25" s="311"/>
      <c r="E25" s="311"/>
      <c r="F25" s="311"/>
      <c r="G25" s="311"/>
      <c r="H25" s="311"/>
      <c r="I25" s="311"/>
    </row>
    <row r="26" spans="1:11" ht="39.75" customHeight="1" x14ac:dyDescent="0.25">
      <c r="B26" s="311"/>
      <c r="C26" s="311"/>
      <c r="D26" s="311"/>
      <c r="E26" s="311"/>
      <c r="F26" s="311"/>
      <c r="G26" s="311"/>
      <c r="H26" s="311"/>
      <c r="I26" s="311"/>
    </row>
    <row r="27" spans="1:11" x14ac:dyDescent="0.25">
      <c r="B27" s="311"/>
      <c r="C27" s="311"/>
      <c r="D27" s="311"/>
      <c r="E27" s="311"/>
      <c r="F27" s="311"/>
      <c r="G27" s="311"/>
      <c r="H27" s="311"/>
      <c r="I27" s="311"/>
    </row>
    <row r="28" spans="1:11" x14ac:dyDescent="0.25">
      <c r="B28" s="311"/>
      <c r="C28" s="311"/>
      <c r="D28" s="311"/>
      <c r="E28" s="311"/>
      <c r="F28" s="311"/>
      <c r="G28" s="311"/>
      <c r="H28" s="311"/>
      <c r="I28" s="311"/>
    </row>
    <row r="29" spans="1:11" x14ac:dyDescent="0.25">
      <c r="B29" s="311"/>
      <c r="C29" s="311"/>
      <c r="D29" s="311"/>
      <c r="E29" s="311"/>
      <c r="F29" s="311"/>
      <c r="G29" s="311"/>
      <c r="H29" s="311"/>
      <c r="I29" s="311"/>
      <c r="J29" s="306"/>
      <c r="K29" s="306"/>
    </row>
    <row r="30" spans="1:11" x14ac:dyDescent="0.25">
      <c r="A30" s="302"/>
      <c r="B30" s="311"/>
      <c r="C30" s="311"/>
      <c r="D30" s="311"/>
      <c r="E30" s="311"/>
      <c r="F30" s="311"/>
      <c r="G30" s="311"/>
      <c r="H30" s="311"/>
      <c r="I30" s="311"/>
    </row>
    <row r="31" spans="1:11" x14ac:dyDescent="0.25">
      <c r="B31" s="311"/>
      <c r="C31" s="311"/>
      <c r="D31" s="311"/>
      <c r="E31" s="311"/>
      <c r="F31" s="311"/>
      <c r="G31" s="311"/>
      <c r="H31" s="311"/>
      <c r="I31" s="311"/>
    </row>
    <row r="32" spans="1:11" ht="25.5" customHeight="1" x14ac:dyDescent="0.25">
      <c r="B32" s="311"/>
      <c r="C32" s="504" t="s">
        <v>257</v>
      </c>
      <c r="D32" s="504"/>
      <c r="E32" s="504"/>
      <c r="F32" s="504"/>
      <c r="G32" s="504"/>
      <c r="H32" s="504"/>
      <c r="I32" s="311"/>
    </row>
    <row r="33" spans="2:9" x14ac:dyDescent="0.25">
      <c r="B33" s="311"/>
      <c r="C33" s="311"/>
      <c r="D33" s="311"/>
      <c r="E33" s="311"/>
      <c r="F33" s="311"/>
      <c r="G33" s="311"/>
      <c r="H33" s="311"/>
      <c r="I33" s="311"/>
    </row>
    <row r="34" spans="2:9" x14ac:dyDescent="0.25">
      <c r="B34" s="311"/>
      <c r="C34" s="311"/>
      <c r="D34" s="311"/>
      <c r="E34" s="311"/>
      <c r="F34" s="311"/>
      <c r="G34" s="311"/>
      <c r="H34" s="311"/>
      <c r="I34" s="311"/>
    </row>
    <row r="36" spans="2:9" x14ac:dyDescent="0.25">
      <c r="B36" s="302"/>
      <c r="I36" s="302"/>
    </row>
  </sheetData>
  <mergeCells count="5">
    <mergeCell ref="C12:H12"/>
    <mergeCell ref="C17:H17"/>
    <mergeCell ref="C19:H19"/>
    <mergeCell ref="C22:H22"/>
    <mergeCell ref="C32:H32"/>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6"/>
  <sheetViews>
    <sheetView showGridLines="0" zoomScaleNormal="100" workbookViewId="0">
      <selection activeCell="K39" sqref="K39"/>
    </sheetView>
  </sheetViews>
  <sheetFormatPr defaultColWidth="9" defaultRowHeight="12.75" x14ac:dyDescent="0.2"/>
  <cols>
    <col min="1" max="1" width="3.28515625" style="67" customWidth="1"/>
    <col min="2" max="2" width="1.42578125" style="1" customWidth="1"/>
    <col min="3" max="3" width="9.42578125" style="1" customWidth="1"/>
    <col min="4" max="4" width="26.85546875" style="2" customWidth="1"/>
    <col min="5" max="5" width="14.85546875" style="1" bestFit="1" customWidth="1"/>
    <col min="6" max="6" width="12.85546875" style="1" customWidth="1"/>
    <col min="7" max="7" width="14.85546875" style="1" customWidth="1"/>
    <col min="8" max="8" width="8.85546875" style="1" customWidth="1"/>
    <col min="9" max="10" width="8.42578125" style="1" bestFit="1" customWidth="1"/>
    <col min="11" max="256" width="9" style="1"/>
    <col min="257" max="257" width="3.28515625" style="1" customWidth="1"/>
    <col min="258" max="258" width="1.42578125" style="1" customWidth="1"/>
    <col min="259" max="259" width="9.42578125" style="1" customWidth="1"/>
    <col min="260" max="260" width="26.85546875" style="1" customWidth="1"/>
    <col min="261" max="262" width="12.85546875" style="1" customWidth="1"/>
    <col min="263" max="263" width="14.85546875" style="1" customWidth="1"/>
    <col min="264" max="264" width="8.42578125" style="1" customWidth="1"/>
    <col min="265" max="266" width="8.42578125" style="1" bestFit="1" customWidth="1"/>
    <col min="267" max="512" width="9" style="1"/>
    <col min="513" max="513" width="3.28515625" style="1" customWidth="1"/>
    <col min="514" max="514" width="1.42578125" style="1" customWidth="1"/>
    <col min="515" max="515" width="9.42578125" style="1" customWidth="1"/>
    <col min="516" max="516" width="26.85546875" style="1" customWidth="1"/>
    <col min="517" max="518" width="12.85546875" style="1" customWidth="1"/>
    <col min="519" max="519" width="14.85546875" style="1" customWidth="1"/>
    <col min="520" max="520" width="8.42578125" style="1" customWidth="1"/>
    <col min="521" max="522" width="8.42578125" style="1" bestFit="1" customWidth="1"/>
    <col min="523" max="768" width="9" style="1"/>
    <col min="769" max="769" width="3.28515625" style="1" customWidth="1"/>
    <col min="770" max="770" width="1.42578125" style="1" customWidth="1"/>
    <col min="771" max="771" width="9.42578125" style="1" customWidth="1"/>
    <col min="772" max="772" width="26.85546875" style="1" customWidth="1"/>
    <col min="773" max="774" width="12.85546875" style="1" customWidth="1"/>
    <col min="775" max="775" width="14.85546875" style="1" customWidth="1"/>
    <col min="776" max="776" width="8.42578125" style="1" customWidth="1"/>
    <col min="777" max="778" width="8.42578125" style="1" bestFit="1" customWidth="1"/>
    <col min="779" max="1024" width="9" style="1"/>
    <col min="1025" max="1025" width="3.28515625" style="1" customWidth="1"/>
    <col min="1026" max="1026" width="1.42578125" style="1" customWidth="1"/>
    <col min="1027" max="1027" width="9.42578125" style="1" customWidth="1"/>
    <col min="1028" max="1028" width="26.85546875" style="1" customWidth="1"/>
    <col min="1029" max="1030" width="12.85546875" style="1" customWidth="1"/>
    <col min="1031" max="1031" width="14.85546875" style="1" customWidth="1"/>
    <col min="1032" max="1032" width="8.42578125" style="1" customWidth="1"/>
    <col min="1033" max="1034" width="8.42578125" style="1" bestFit="1" customWidth="1"/>
    <col min="1035" max="1280" width="9" style="1"/>
    <col min="1281" max="1281" width="3.28515625" style="1" customWidth="1"/>
    <col min="1282" max="1282" width="1.42578125" style="1" customWidth="1"/>
    <col min="1283" max="1283" width="9.42578125" style="1" customWidth="1"/>
    <col min="1284" max="1284" width="26.85546875" style="1" customWidth="1"/>
    <col min="1285" max="1286" width="12.85546875" style="1" customWidth="1"/>
    <col min="1287" max="1287" width="14.85546875" style="1" customWidth="1"/>
    <col min="1288" max="1288" width="8.42578125" style="1" customWidth="1"/>
    <col min="1289" max="1290" width="8.42578125" style="1" bestFit="1" customWidth="1"/>
    <col min="1291" max="1536" width="9" style="1"/>
    <col min="1537" max="1537" width="3.28515625" style="1" customWidth="1"/>
    <col min="1538" max="1538" width="1.42578125" style="1" customWidth="1"/>
    <col min="1539" max="1539" width="9.42578125" style="1" customWidth="1"/>
    <col min="1540" max="1540" width="26.85546875" style="1" customWidth="1"/>
    <col min="1541" max="1542" width="12.85546875" style="1" customWidth="1"/>
    <col min="1543" max="1543" width="14.85546875" style="1" customWidth="1"/>
    <col min="1544" max="1544" width="8.42578125" style="1" customWidth="1"/>
    <col min="1545" max="1546" width="8.42578125" style="1" bestFit="1" customWidth="1"/>
    <col min="1547" max="1792" width="9" style="1"/>
    <col min="1793" max="1793" width="3.28515625" style="1" customWidth="1"/>
    <col min="1794" max="1794" width="1.42578125" style="1" customWidth="1"/>
    <col min="1795" max="1795" width="9.42578125" style="1" customWidth="1"/>
    <col min="1796" max="1796" width="26.85546875" style="1" customWidth="1"/>
    <col min="1797" max="1798" width="12.85546875" style="1" customWidth="1"/>
    <col min="1799" max="1799" width="14.85546875" style="1" customWidth="1"/>
    <col min="1800" max="1800" width="8.42578125" style="1" customWidth="1"/>
    <col min="1801" max="1802" width="8.42578125" style="1" bestFit="1" customWidth="1"/>
    <col min="1803" max="2048" width="9" style="1"/>
    <col min="2049" max="2049" width="3.28515625" style="1" customWidth="1"/>
    <col min="2050" max="2050" width="1.42578125" style="1" customWidth="1"/>
    <col min="2051" max="2051" width="9.42578125" style="1" customWidth="1"/>
    <col min="2052" max="2052" width="26.85546875" style="1" customWidth="1"/>
    <col min="2053" max="2054" width="12.85546875" style="1" customWidth="1"/>
    <col min="2055" max="2055" width="14.85546875" style="1" customWidth="1"/>
    <col min="2056" max="2056" width="8.42578125" style="1" customWidth="1"/>
    <col min="2057" max="2058" width="8.42578125" style="1" bestFit="1" customWidth="1"/>
    <col min="2059" max="2304" width="9" style="1"/>
    <col min="2305" max="2305" width="3.28515625" style="1" customWidth="1"/>
    <col min="2306" max="2306" width="1.42578125" style="1" customWidth="1"/>
    <col min="2307" max="2307" width="9.42578125" style="1" customWidth="1"/>
    <col min="2308" max="2308" width="26.85546875" style="1" customWidth="1"/>
    <col min="2309" max="2310" width="12.85546875" style="1" customWidth="1"/>
    <col min="2311" max="2311" width="14.85546875" style="1" customWidth="1"/>
    <col min="2312" max="2312" width="8.42578125" style="1" customWidth="1"/>
    <col min="2313" max="2314" width="8.42578125" style="1" bestFit="1" customWidth="1"/>
    <col min="2315" max="2560" width="9" style="1"/>
    <col min="2561" max="2561" width="3.28515625" style="1" customWidth="1"/>
    <col min="2562" max="2562" width="1.42578125" style="1" customWidth="1"/>
    <col min="2563" max="2563" width="9.42578125" style="1" customWidth="1"/>
    <col min="2564" max="2564" width="26.85546875" style="1" customWidth="1"/>
    <col min="2565" max="2566" width="12.85546875" style="1" customWidth="1"/>
    <col min="2567" max="2567" width="14.85546875" style="1" customWidth="1"/>
    <col min="2568" max="2568" width="8.42578125" style="1" customWidth="1"/>
    <col min="2569" max="2570" width="8.42578125" style="1" bestFit="1" customWidth="1"/>
    <col min="2571" max="2816" width="9" style="1"/>
    <col min="2817" max="2817" width="3.28515625" style="1" customWidth="1"/>
    <col min="2818" max="2818" width="1.42578125" style="1" customWidth="1"/>
    <col min="2819" max="2819" width="9.42578125" style="1" customWidth="1"/>
    <col min="2820" max="2820" width="26.85546875" style="1" customWidth="1"/>
    <col min="2821" max="2822" width="12.85546875" style="1" customWidth="1"/>
    <col min="2823" max="2823" width="14.85546875" style="1" customWidth="1"/>
    <col min="2824" max="2824" width="8.42578125" style="1" customWidth="1"/>
    <col min="2825" max="2826" width="8.42578125" style="1" bestFit="1" customWidth="1"/>
    <col min="2827" max="3072" width="9" style="1"/>
    <col min="3073" max="3073" width="3.28515625" style="1" customWidth="1"/>
    <col min="3074" max="3074" width="1.42578125" style="1" customWidth="1"/>
    <col min="3075" max="3075" width="9.42578125" style="1" customWidth="1"/>
    <col min="3076" max="3076" width="26.85546875" style="1" customWidth="1"/>
    <col min="3077" max="3078" width="12.85546875" style="1" customWidth="1"/>
    <col min="3079" max="3079" width="14.85546875" style="1" customWidth="1"/>
    <col min="3080" max="3080" width="8.42578125" style="1" customWidth="1"/>
    <col min="3081" max="3082" width="8.42578125" style="1" bestFit="1" customWidth="1"/>
    <col min="3083" max="3328" width="9" style="1"/>
    <col min="3329" max="3329" width="3.28515625" style="1" customWidth="1"/>
    <col min="3330" max="3330" width="1.42578125" style="1" customWidth="1"/>
    <col min="3331" max="3331" width="9.42578125" style="1" customWidth="1"/>
    <col min="3332" max="3332" width="26.85546875" style="1" customWidth="1"/>
    <col min="3333" max="3334" width="12.85546875" style="1" customWidth="1"/>
    <col min="3335" max="3335" width="14.85546875" style="1" customWidth="1"/>
    <col min="3336" max="3336" width="8.42578125" style="1" customWidth="1"/>
    <col min="3337" max="3338" width="8.42578125" style="1" bestFit="1" customWidth="1"/>
    <col min="3339" max="3584" width="9" style="1"/>
    <col min="3585" max="3585" width="3.28515625" style="1" customWidth="1"/>
    <col min="3586" max="3586" width="1.42578125" style="1" customWidth="1"/>
    <col min="3587" max="3587" width="9.42578125" style="1" customWidth="1"/>
    <col min="3588" max="3588" width="26.85546875" style="1" customWidth="1"/>
    <col min="3589" max="3590" width="12.85546875" style="1" customWidth="1"/>
    <col min="3591" max="3591" width="14.85546875" style="1" customWidth="1"/>
    <col min="3592" max="3592" width="8.42578125" style="1" customWidth="1"/>
    <col min="3593" max="3594" width="8.42578125" style="1" bestFit="1" customWidth="1"/>
    <col min="3595" max="3840" width="9" style="1"/>
    <col min="3841" max="3841" width="3.28515625" style="1" customWidth="1"/>
    <col min="3842" max="3842" width="1.42578125" style="1" customWidth="1"/>
    <col min="3843" max="3843" width="9.42578125" style="1" customWidth="1"/>
    <col min="3844" max="3844" width="26.85546875" style="1" customWidth="1"/>
    <col min="3845" max="3846" width="12.85546875" style="1" customWidth="1"/>
    <col min="3847" max="3847" width="14.85546875" style="1" customWidth="1"/>
    <col min="3848" max="3848" width="8.42578125" style="1" customWidth="1"/>
    <col min="3849" max="3850" width="8.42578125" style="1" bestFit="1" customWidth="1"/>
    <col min="3851" max="4096" width="9" style="1"/>
    <col min="4097" max="4097" width="3.28515625" style="1" customWidth="1"/>
    <col min="4098" max="4098" width="1.42578125" style="1" customWidth="1"/>
    <col min="4099" max="4099" width="9.42578125" style="1" customWidth="1"/>
    <col min="4100" max="4100" width="26.85546875" style="1" customWidth="1"/>
    <col min="4101" max="4102" width="12.85546875" style="1" customWidth="1"/>
    <col min="4103" max="4103" width="14.85546875" style="1" customWidth="1"/>
    <col min="4104" max="4104" width="8.42578125" style="1" customWidth="1"/>
    <col min="4105" max="4106" width="8.42578125" style="1" bestFit="1" customWidth="1"/>
    <col min="4107" max="4352" width="9" style="1"/>
    <col min="4353" max="4353" width="3.28515625" style="1" customWidth="1"/>
    <col min="4354" max="4354" width="1.42578125" style="1" customWidth="1"/>
    <col min="4355" max="4355" width="9.42578125" style="1" customWidth="1"/>
    <col min="4356" max="4356" width="26.85546875" style="1" customWidth="1"/>
    <col min="4357" max="4358" width="12.85546875" style="1" customWidth="1"/>
    <col min="4359" max="4359" width="14.85546875" style="1" customWidth="1"/>
    <col min="4360" max="4360" width="8.42578125" style="1" customWidth="1"/>
    <col min="4361" max="4362" width="8.42578125" style="1" bestFit="1" customWidth="1"/>
    <col min="4363" max="4608" width="9" style="1"/>
    <col min="4609" max="4609" width="3.28515625" style="1" customWidth="1"/>
    <col min="4610" max="4610" width="1.42578125" style="1" customWidth="1"/>
    <col min="4611" max="4611" width="9.42578125" style="1" customWidth="1"/>
    <col min="4612" max="4612" width="26.85546875" style="1" customWidth="1"/>
    <col min="4613" max="4614" width="12.85546875" style="1" customWidth="1"/>
    <col min="4615" max="4615" width="14.85546875" style="1" customWidth="1"/>
    <col min="4616" max="4616" width="8.42578125" style="1" customWidth="1"/>
    <col min="4617" max="4618" width="8.42578125" style="1" bestFit="1" customWidth="1"/>
    <col min="4619" max="4864" width="9" style="1"/>
    <col min="4865" max="4865" width="3.28515625" style="1" customWidth="1"/>
    <col min="4866" max="4866" width="1.42578125" style="1" customWidth="1"/>
    <col min="4867" max="4867" width="9.42578125" style="1" customWidth="1"/>
    <col min="4868" max="4868" width="26.85546875" style="1" customWidth="1"/>
    <col min="4869" max="4870" width="12.85546875" style="1" customWidth="1"/>
    <col min="4871" max="4871" width="14.85546875" style="1" customWidth="1"/>
    <col min="4872" max="4872" width="8.42578125" style="1" customWidth="1"/>
    <col min="4873" max="4874" width="8.42578125" style="1" bestFit="1" customWidth="1"/>
    <col min="4875" max="5120" width="9" style="1"/>
    <col min="5121" max="5121" width="3.28515625" style="1" customWidth="1"/>
    <col min="5122" max="5122" width="1.42578125" style="1" customWidth="1"/>
    <col min="5123" max="5123" width="9.42578125" style="1" customWidth="1"/>
    <col min="5124" max="5124" width="26.85546875" style="1" customWidth="1"/>
    <col min="5125" max="5126" width="12.85546875" style="1" customWidth="1"/>
    <col min="5127" max="5127" width="14.85546875" style="1" customWidth="1"/>
    <col min="5128" max="5128" width="8.42578125" style="1" customWidth="1"/>
    <col min="5129" max="5130" width="8.42578125" style="1" bestFit="1" customWidth="1"/>
    <col min="5131" max="5376" width="9" style="1"/>
    <col min="5377" max="5377" width="3.28515625" style="1" customWidth="1"/>
    <col min="5378" max="5378" width="1.42578125" style="1" customWidth="1"/>
    <col min="5379" max="5379" width="9.42578125" style="1" customWidth="1"/>
    <col min="5380" max="5380" width="26.85546875" style="1" customWidth="1"/>
    <col min="5381" max="5382" width="12.85546875" style="1" customWidth="1"/>
    <col min="5383" max="5383" width="14.85546875" style="1" customWidth="1"/>
    <col min="5384" max="5384" width="8.42578125" style="1" customWidth="1"/>
    <col min="5385" max="5386" width="8.42578125" style="1" bestFit="1" customWidth="1"/>
    <col min="5387" max="5632" width="9" style="1"/>
    <col min="5633" max="5633" width="3.28515625" style="1" customWidth="1"/>
    <col min="5634" max="5634" width="1.42578125" style="1" customWidth="1"/>
    <col min="5635" max="5635" width="9.42578125" style="1" customWidth="1"/>
    <col min="5636" max="5636" width="26.85546875" style="1" customWidth="1"/>
    <col min="5637" max="5638" width="12.85546875" style="1" customWidth="1"/>
    <col min="5639" max="5639" width="14.85546875" style="1" customWidth="1"/>
    <col min="5640" max="5640" width="8.42578125" style="1" customWidth="1"/>
    <col min="5641" max="5642" width="8.42578125" style="1" bestFit="1" customWidth="1"/>
    <col min="5643" max="5888" width="9" style="1"/>
    <col min="5889" max="5889" width="3.28515625" style="1" customWidth="1"/>
    <col min="5890" max="5890" width="1.42578125" style="1" customWidth="1"/>
    <col min="5891" max="5891" width="9.42578125" style="1" customWidth="1"/>
    <col min="5892" max="5892" width="26.85546875" style="1" customWidth="1"/>
    <col min="5893" max="5894" width="12.85546875" style="1" customWidth="1"/>
    <col min="5895" max="5895" width="14.85546875" style="1" customWidth="1"/>
    <col min="5896" max="5896" width="8.42578125" style="1" customWidth="1"/>
    <col min="5897" max="5898" width="8.42578125" style="1" bestFit="1" customWidth="1"/>
    <col min="5899" max="6144" width="9" style="1"/>
    <col min="6145" max="6145" width="3.28515625" style="1" customWidth="1"/>
    <col min="6146" max="6146" width="1.42578125" style="1" customWidth="1"/>
    <col min="6147" max="6147" width="9.42578125" style="1" customWidth="1"/>
    <col min="6148" max="6148" width="26.85546875" style="1" customWidth="1"/>
    <col min="6149" max="6150" width="12.85546875" style="1" customWidth="1"/>
    <col min="6151" max="6151" width="14.85546875" style="1" customWidth="1"/>
    <col min="6152" max="6152" width="8.42578125" style="1" customWidth="1"/>
    <col min="6153" max="6154" width="8.42578125" style="1" bestFit="1" customWidth="1"/>
    <col min="6155" max="6400" width="9" style="1"/>
    <col min="6401" max="6401" width="3.28515625" style="1" customWidth="1"/>
    <col min="6402" max="6402" width="1.42578125" style="1" customWidth="1"/>
    <col min="6403" max="6403" width="9.42578125" style="1" customWidth="1"/>
    <col min="6404" max="6404" width="26.85546875" style="1" customWidth="1"/>
    <col min="6405" max="6406" width="12.85546875" style="1" customWidth="1"/>
    <col min="6407" max="6407" width="14.85546875" style="1" customWidth="1"/>
    <col min="6408" max="6408" width="8.42578125" style="1" customWidth="1"/>
    <col min="6409" max="6410" width="8.42578125" style="1" bestFit="1" customWidth="1"/>
    <col min="6411" max="6656" width="9" style="1"/>
    <col min="6657" max="6657" width="3.28515625" style="1" customWidth="1"/>
    <col min="6658" max="6658" width="1.42578125" style="1" customWidth="1"/>
    <col min="6659" max="6659" width="9.42578125" style="1" customWidth="1"/>
    <col min="6660" max="6660" width="26.85546875" style="1" customWidth="1"/>
    <col min="6661" max="6662" width="12.85546875" style="1" customWidth="1"/>
    <col min="6663" max="6663" width="14.85546875" style="1" customWidth="1"/>
    <col min="6664" max="6664" width="8.42578125" style="1" customWidth="1"/>
    <col min="6665" max="6666" width="8.42578125" style="1" bestFit="1" customWidth="1"/>
    <col min="6667" max="6912" width="9" style="1"/>
    <col min="6913" max="6913" width="3.28515625" style="1" customWidth="1"/>
    <col min="6914" max="6914" width="1.42578125" style="1" customWidth="1"/>
    <col min="6915" max="6915" width="9.42578125" style="1" customWidth="1"/>
    <col min="6916" max="6916" width="26.85546875" style="1" customWidth="1"/>
    <col min="6917" max="6918" width="12.85546875" style="1" customWidth="1"/>
    <col min="6919" max="6919" width="14.85546875" style="1" customWidth="1"/>
    <col min="6920" max="6920" width="8.42578125" style="1" customWidth="1"/>
    <col min="6921" max="6922" width="8.42578125" style="1" bestFit="1" customWidth="1"/>
    <col min="6923" max="7168" width="9" style="1"/>
    <col min="7169" max="7169" width="3.28515625" style="1" customWidth="1"/>
    <col min="7170" max="7170" width="1.42578125" style="1" customWidth="1"/>
    <col min="7171" max="7171" width="9.42578125" style="1" customWidth="1"/>
    <col min="7172" max="7172" width="26.85546875" style="1" customWidth="1"/>
    <col min="7173" max="7174" width="12.85546875" style="1" customWidth="1"/>
    <col min="7175" max="7175" width="14.85546875" style="1" customWidth="1"/>
    <col min="7176" max="7176" width="8.42578125" style="1" customWidth="1"/>
    <col min="7177" max="7178" width="8.42578125" style="1" bestFit="1" customWidth="1"/>
    <col min="7179" max="7424" width="9" style="1"/>
    <col min="7425" max="7425" width="3.28515625" style="1" customWidth="1"/>
    <col min="7426" max="7426" width="1.42578125" style="1" customWidth="1"/>
    <col min="7427" max="7427" width="9.42578125" style="1" customWidth="1"/>
    <col min="7428" max="7428" width="26.85546875" style="1" customWidth="1"/>
    <col min="7429" max="7430" width="12.85546875" style="1" customWidth="1"/>
    <col min="7431" max="7431" width="14.85546875" style="1" customWidth="1"/>
    <col min="7432" max="7432" width="8.42578125" style="1" customWidth="1"/>
    <col min="7433" max="7434" width="8.42578125" style="1" bestFit="1" customWidth="1"/>
    <col min="7435" max="7680" width="9" style="1"/>
    <col min="7681" max="7681" width="3.28515625" style="1" customWidth="1"/>
    <col min="7682" max="7682" width="1.42578125" style="1" customWidth="1"/>
    <col min="7683" max="7683" width="9.42578125" style="1" customWidth="1"/>
    <col min="7684" max="7684" width="26.85546875" style="1" customWidth="1"/>
    <col min="7685" max="7686" width="12.85546875" style="1" customWidth="1"/>
    <col min="7687" max="7687" width="14.85546875" style="1" customWidth="1"/>
    <col min="7688" max="7688" width="8.42578125" style="1" customWidth="1"/>
    <col min="7689" max="7690" width="8.42578125" style="1" bestFit="1" customWidth="1"/>
    <col min="7691" max="7936" width="9" style="1"/>
    <col min="7937" max="7937" width="3.28515625" style="1" customWidth="1"/>
    <col min="7938" max="7938" width="1.42578125" style="1" customWidth="1"/>
    <col min="7939" max="7939" width="9.42578125" style="1" customWidth="1"/>
    <col min="7940" max="7940" width="26.85546875" style="1" customWidth="1"/>
    <col min="7941" max="7942" width="12.85546875" style="1" customWidth="1"/>
    <col min="7943" max="7943" width="14.85546875" style="1" customWidth="1"/>
    <col min="7944" max="7944" width="8.42578125" style="1" customWidth="1"/>
    <col min="7945" max="7946" width="8.42578125" style="1" bestFit="1" customWidth="1"/>
    <col min="7947" max="8192" width="9" style="1"/>
    <col min="8193" max="8193" width="3.28515625" style="1" customWidth="1"/>
    <col min="8194" max="8194" width="1.42578125" style="1" customWidth="1"/>
    <col min="8195" max="8195" width="9.42578125" style="1" customWidth="1"/>
    <col min="8196" max="8196" width="26.85546875" style="1" customWidth="1"/>
    <col min="8197" max="8198" width="12.85546875" style="1" customWidth="1"/>
    <col min="8199" max="8199" width="14.85546875" style="1" customWidth="1"/>
    <col min="8200" max="8200" width="8.42578125" style="1" customWidth="1"/>
    <col min="8201" max="8202" width="8.42578125" style="1" bestFit="1" customWidth="1"/>
    <col min="8203" max="8448" width="9" style="1"/>
    <col min="8449" max="8449" width="3.28515625" style="1" customWidth="1"/>
    <col min="8450" max="8450" width="1.42578125" style="1" customWidth="1"/>
    <col min="8451" max="8451" width="9.42578125" style="1" customWidth="1"/>
    <col min="8452" max="8452" width="26.85546875" style="1" customWidth="1"/>
    <col min="8453" max="8454" width="12.85546875" style="1" customWidth="1"/>
    <col min="8455" max="8455" width="14.85546875" style="1" customWidth="1"/>
    <col min="8456" max="8456" width="8.42578125" style="1" customWidth="1"/>
    <col min="8457" max="8458" width="8.42578125" style="1" bestFit="1" customWidth="1"/>
    <col min="8459" max="8704" width="9" style="1"/>
    <col min="8705" max="8705" width="3.28515625" style="1" customWidth="1"/>
    <col min="8706" max="8706" width="1.42578125" style="1" customWidth="1"/>
    <col min="8707" max="8707" width="9.42578125" style="1" customWidth="1"/>
    <col min="8708" max="8708" width="26.85546875" style="1" customWidth="1"/>
    <col min="8709" max="8710" width="12.85546875" style="1" customWidth="1"/>
    <col min="8711" max="8711" width="14.85546875" style="1" customWidth="1"/>
    <col min="8712" max="8712" width="8.42578125" style="1" customWidth="1"/>
    <col min="8713" max="8714" width="8.42578125" style="1" bestFit="1" customWidth="1"/>
    <col min="8715" max="8960" width="9" style="1"/>
    <col min="8961" max="8961" width="3.28515625" style="1" customWidth="1"/>
    <col min="8962" max="8962" width="1.42578125" style="1" customWidth="1"/>
    <col min="8963" max="8963" width="9.42578125" style="1" customWidth="1"/>
    <col min="8964" max="8964" width="26.85546875" style="1" customWidth="1"/>
    <col min="8965" max="8966" width="12.85546875" style="1" customWidth="1"/>
    <col min="8967" max="8967" width="14.85546875" style="1" customWidth="1"/>
    <col min="8968" max="8968" width="8.42578125" style="1" customWidth="1"/>
    <col min="8969" max="8970" width="8.42578125" style="1" bestFit="1" customWidth="1"/>
    <col min="8971" max="9216" width="9" style="1"/>
    <col min="9217" max="9217" width="3.28515625" style="1" customWidth="1"/>
    <col min="9218" max="9218" width="1.42578125" style="1" customWidth="1"/>
    <col min="9219" max="9219" width="9.42578125" style="1" customWidth="1"/>
    <col min="9220" max="9220" width="26.85546875" style="1" customWidth="1"/>
    <col min="9221" max="9222" width="12.85546875" style="1" customWidth="1"/>
    <col min="9223" max="9223" width="14.85546875" style="1" customWidth="1"/>
    <col min="9224" max="9224" width="8.42578125" style="1" customWidth="1"/>
    <col min="9225" max="9226" width="8.42578125" style="1" bestFit="1" customWidth="1"/>
    <col min="9227" max="9472" width="9" style="1"/>
    <col min="9473" max="9473" width="3.28515625" style="1" customWidth="1"/>
    <col min="9474" max="9474" width="1.42578125" style="1" customWidth="1"/>
    <col min="9475" max="9475" width="9.42578125" style="1" customWidth="1"/>
    <col min="9476" max="9476" width="26.85546875" style="1" customWidth="1"/>
    <col min="9477" max="9478" width="12.85546875" style="1" customWidth="1"/>
    <col min="9479" max="9479" width="14.85546875" style="1" customWidth="1"/>
    <col min="9480" max="9480" width="8.42578125" style="1" customWidth="1"/>
    <col min="9481" max="9482" width="8.42578125" style="1" bestFit="1" customWidth="1"/>
    <col min="9483" max="9728" width="9" style="1"/>
    <col min="9729" max="9729" width="3.28515625" style="1" customWidth="1"/>
    <col min="9730" max="9730" width="1.42578125" style="1" customWidth="1"/>
    <col min="9731" max="9731" width="9.42578125" style="1" customWidth="1"/>
    <col min="9732" max="9732" width="26.85546875" style="1" customWidth="1"/>
    <col min="9733" max="9734" width="12.85546875" style="1" customWidth="1"/>
    <col min="9735" max="9735" width="14.85546875" style="1" customWidth="1"/>
    <col min="9736" max="9736" width="8.42578125" style="1" customWidth="1"/>
    <col min="9737" max="9738" width="8.42578125" style="1" bestFit="1" customWidth="1"/>
    <col min="9739" max="9984" width="9" style="1"/>
    <col min="9985" max="9985" width="3.28515625" style="1" customWidth="1"/>
    <col min="9986" max="9986" width="1.42578125" style="1" customWidth="1"/>
    <col min="9987" max="9987" width="9.42578125" style="1" customWidth="1"/>
    <col min="9988" max="9988" width="26.85546875" style="1" customWidth="1"/>
    <col min="9989" max="9990" width="12.85546875" style="1" customWidth="1"/>
    <col min="9991" max="9991" width="14.85546875" style="1" customWidth="1"/>
    <col min="9992" max="9992" width="8.42578125" style="1" customWidth="1"/>
    <col min="9993" max="9994" width="8.42578125" style="1" bestFit="1" customWidth="1"/>
    <col min="9995" max="10240" width="9" style="1"/>
    <col min="10241" max="10241" width="3.28515625" style="1" customWidth="1"/>
    <col min="10242" max="10242" width="1.42578125" style="1" customWidth="1"/>
    <col min="10243" max="10243" width="9.42578125" style="1" customWidth="1"/>
    <col min="10244" max="10244" width="26.85546875" style="1" customWidth="1"/>
    <col min="10245" max="10246" width="12.85546875" style="1" customWidth="1"/>
    <col min="10247" max="10247" width="14.85546875" style="1" customWidth="1"/>
    <col min="10248" max="10248" width="8.42578125" style="1" customWidth="1"/>
    <col min="10249" max="10250" width="8.42578125" style="1" bestFit="1" customWidth="1"/>
    <col min="10251" max="10496" width="9" style="1"/>
    <col min="10497" max="10497" width="3.28515625" style="1" customWidth="1"/>
    <col min="10498" max="10498" width="1.42578125" style="1" customWidth="1"/>
    <col min="10499" max="10499" width="9.42578125" style="1" customWidth="1"/>
    <col min="10500" max="10500" width="26.85546875" style="1" customWidth="1"/>
    <col min="10501" max="10502" width="12.85546875" style="1" customWidth="1"/>
    <col min="10503" max="10503" width="14.85546875" style="1" customWidth="1"/>
    <col min="10504" max="10504" width="8.42578125" style="1" customWidth="1"/>
    <col min="10505" max="10506" width="8.42578125" style="1" bestFit="1" customWidth="1"/>
    <col min="10507" max="10752" width="9" style="1"/>
    <col min="10753" max="10753" width="3.28515625" style="1" customWidth="1"/>
    <col min="10754" max="10754" width="1.42578125" style="1" customWidth="1"/>
    <col min="10755" max="10755" width="9.42578125" style="1" customWidth="1"/>
    <col min="10756" max="10756" width="26.85546875" style="1" customWidth="1"/>
    <col min="10757" max="10758" width="12.85546875" style="1" customWidth="1"/>
    <col min="10759" max="10759" width="14.85546875" style="1" customWidth="1"/>
    <col min="10760" max="10760" width="8.42578125" style="1" customWidth="1"/>
    <col min="10761" max="10762" width="8.42578125" style="1" bestFit="1" customWidth="1"/>
    <col min="10763" max="11008" width="9" style="1"/>
    <col min="11009" max="11009" width="3.28515625" style="1" customWidth="1"/>
    <col min="11010" max="11010" width="1.42578125" style="1" customWidth="1"/>
    <col min="11011" max="11011" width="9.42578125" style="1" customWidth="1"/>
    <col min="11012" max="11012" width="26.85546875" style="1" customWidth="1"/>
    <col min="11013" max="11014" width="12.85546875" style="1" customWidth="1"/>
    <col min="11015" max="11015" width="14.85546875" style="1" customWidth="1"/>
    <col min="11016" max="11016" width="8.42578125" style="1" customWidth="1"/>
    <col min="11017" max="11018" width="8.42578125" style="1" bestFit="1" customWidth="1"/>
    <col min="11019" max="11264" width="9" style="1"/>
    <col min="11265" max="11265" width="3.28515625" style="1" customWidth="1"/>
    <col min="11266" max="11266" width="1.42578125" style="1" customWidth="1"/>
    <col min="11267" max="11267" width="9.42578125" style="1" customWidth="1"/>
    <col min="11268" max="11268" width="26.85546875" style="1" customWidth="1"/>
    <col min="11269" max="11270" width="12.85546875" style="1" customWidth="1"/>
    <col min="11271" max="11271" width="14.85546875" style="1" customWidth="1"/>
    <col min="11272" max="11272" width="8.42578125" style="1" customWidth="1"/>
    <col min="11273" max="11274" width="8.42578125" style="1" bestFit="1" customWidth="1"/>
    <col min="11275" max="11520" width="9" style="1"/>
    <col min="11521" max="11521" width="3.28515625" style="1" customWidth="1"/>
    <col min="11522" max="11522" width="1.42578125" style="1" customWidth="1"/>
    <col min="11523" max="11523" width="9.42578125" style="1" customWidth="1"/>
    <col min="11524" max="11524" width="26.85546875" style="1" customWidth="1"/>
    <col min="11525" max="11526" width="12.85546875" style="1" customWidth="1"/>
    <col min="11527" max="11527" width="14.85546875" style="1" customWidth="1"/>
    <col min="11528" max="11528" width="8.42578125" style="1" customWidth="1"/>
    <col min="11529" max="11530" width="8.42578125" style="1" bestFit="1" customWidth="1"/>
    <col min="11531" max="11776" width="9" style="1"/>
    <col min="11777" max="11777" width="3.28515625" style="1" customWidth="1"/>
    <col min="11778" max="11778" width="1.42578125" style="1" customWidth="1"/>
    <col min="11779" max="11779" width="9.42578125" style="1" customWidth="1"/>
    <col min="11780" max="11780" width="26.85546875" style="1" customWidth="1"/>
    <col min="11781" max="11782" width="12.85546875" style="1" customWidth="1"/>
    <col min="11783" max="11783" width="14.85546875" style="1" customWidth="1"/>
    <col min="11784" max="11784" width="8.42578125" style="1" customWidth="1"/>
    <col min="11785" max="11786" width="8.42578125" style="1" bestFit="1" customWidth="1"/>
    <col min="11787" max="12032" width="9" style="1"/>
    <col min="12033" max="12033" width="3.28515625" style="1" customWidth="1"/>
    <col min="12034" max="12034" width="1.42578125" style="1" customWidth="1"/>
    <col min="12035" max="12035" width="9.42578125" style="1" customWidth="1"/>
    <col min="12036" max="12036" width="26.85546875" style="1" customWidth="1"/>
    <col min="12037" max="12038" width="12.85546875" style="1" customWidth="1"/>
    <col min="12039" max="12039" width="14.85546875" style="1" customWidth="1"/>
    <col min="12040" max="12040" width="8.42578125" style="1" customWidth="1"/>
    <col min="12041" max="12042" width="8.42578125" style="1" bestFit="1" customWidth="1"/>
    <col min="12043" max="12288" width="9" style="1"/>
    <col min="12289" max="12289" width="3.28515625" style="1" customWidth="1"/>
    <col min="12290" max="12290" width="1.42578125" style="1" customWidth="1"/>
    <col min="12291" max="12291" width="9.42578125" style="1" customWidth="1"/>
    <col min="12292" max="12292" width="26.85546875" style="1" customWidth="1"/>
    <col min="12293" max="12294" width="12.85546875" style="1" customWidth="1"/>
    <col min="12295" max="12295" width="14.85546875" style="1" customWidth="1"/>
    <col min="12296" max="12296" width="8.42578125" style="1" customWidth="1"/>
    <col min="12297" max="12298" width="8.42578125" style="1" bestFit="1" customWidth="1"/>
    <col min="12299" max="12544" width="9" style="1"/>
    <col min="12545" max="12545" width="3.28515625" style="1" customWidth="1"/>
    <col min="12546" max="12546" width="1.42578125" style="1" customWidth="1"/>
    <col min="12547" max="12547" width="9.42578125" style="1" customWidth="1"/>
    <col min="12548" max="12548" width="26.85546875" style="1" customWidth="1"/>
    <col min="12549" max="12550" width="12.85546875" style="1" customWidth="1"/>
    <col min="12551" max="12551" width="14.85546875" style="1" customWidth="1"/>
    <col min="12552" max="12552" width="8.42578125" style="1" customWidth="1"/>
    <col min="12553" max="12554" width="8.42578125" style="1" bestFit="1" customWidth="1"/>
    <col min="12555" max="12800" width="9" style="1"/>
    <col min="12801" max="12801" width="3.28515625" style="1" customWidth="1"/>
    <col min="12802" max="12802" width="1.42578125" style="1" customWidth="1"/>
    <col min="12803" max="12803" width="9.42578125" style="1" customWidth="1"/>
    <col min="12804" max="12804" width="26.85546875" style="1" customWidth="1"/>
    <col min="12805" max="12806" width="12.85546875" style="1" customWidth="1"/>
    <col min="12807" max="12807" width="14.85546875" style="1" customWidth="1"/>
    <col min="12808" max="12808" width="8.42578125" style="1" customWidth="1"/>
    <col min="12809" max="12810" width="8.42578125" style="1" bestFit="1" customWidth="1"/>
    <col min="12811" max="13056" width="9" style="1"/>
    <col min="13057" max="13057" width="3.28515625" style="1" customWidth="1"/>
    <col min="13058" max="13058" width="1.42578125" style="1" customWidth="1"/>
    <col min="13059" max="13059" width="9.42578125" style="1" customWidth="1"/>
    <col min="13060" max="13060" width="26.85546875" style="1" customWidth="1"/>
    <col min="13061" max="13062" width="12.85546875" style="1" customWidth="1"/>
    <col min="13063" max="13063" width="14.85546875" style="1" customWidth="1"/>
    <col min="13064" max="13064" width="8.42578125" style="1" customWidth="1"/>
    <col min="13065" max="13066" width="8.42578125" style="1" bestFit="1" customWidth="1"/>
    <col min="13067" max="13312" width="9" style="1"/>
    <col min="13313" max="13313" width="3.28515625" style="1" customWidth="1"/>
    <col min="13314" max="13314" width="1.42578125" style="1" customWidth="1"/>
    <col min="13315" max="13315" width="9.42578125" style="1" customWidth="1"/>
    <col min="13316" max="13316" width="26.85546875" style="1" customWidth="1"/>
    <col min="13317" max="13318" width="12.85546875" style="1" customWidth="1"/>
    <col min="13319" max="13319" width="14.85546875" style="1" customWidth="1"/>
    <col min="13320" max="13320" width="8.42578125" style="1" customWidth="1"/>
    <col min="13321" max="13322" width="8.42578125" style="1" bestFit="1" customWidth="1"/>
    <col min="13323" max="13568" width="9" style="1"/>
    <col min="13569" max="13569" width="3.28515625" style="1" customWidth="1"/>
    <col min="13570" max="13570" width="1.42578125" style="1" customWidth="1"/>
    <col min="13571" max="13571" width="9.42578125" style="1" customWidth="1"/>
    <col min="13572" max="13572" width="26.85546875" style="1" customWidth="1"/>
    <col min="13573" max="13574" width="12.85546875" style="1" customWidth="1"/>
    <col min="13575" max="13575" width="14.85546875" style="1" customWidth="1"/>
    <col min="13576" max="13576" width="8.42578125" style="1" customWidth="1"/>
    <col min="13577" max="13578" width="8.42578125" style="1" bestFit="1" customWidth="1"/>
    <col min="13579" max="13824" width="9" style="1"/>
    <col min="13825" max="13825" width="3.28515625" style="1" customWidth="1"/>
    <col min="13826" max="13826" width="1.42578125" style="1" customWidth="1"/>
    <col min="13827" max="13827" width="9.42578125" style="1" customWidth="1"/>
    <col min="13828" max="13828" width="26.85546875" style="1" customWidth="1"/>
    <col min="13829" max="13830" width="12.85546875" style="1" customWidth="1"/>
    <col min="13831" max="13831" width="14.85546875" style="1" customWidth="1"/>
    <col min="13832" max="13832" width="8.42578125" style="1" customWidth="1"/>
    <col min="13833" max="13834" width="8.42578125" style="1" bestFit="1" customWidth="1"/>
    <col min="13835" max="14080" width="9" style="1"/>
    <col min="14081" max="14081" width="3.28515625" style="1" customWidth="1"/>
    <col min="14082" max="14082" width="1.42578125" style="1" customWidth="1"/>
    <col min="14083" max="14083" width="9.42578125" style="1" customWidth="1"/>
    <col min="14084" max="14084" width="26.85546875" style="1" customWidth="1"/>
    <col min="14085" max="14086" width="12.85546875" style="1" customWidth="1"/>
    <col min="14087" max="14087" width="14.85546875" style="1" customWidth="1"/>
    <col min="14088" max="14088" width="8.42578125" style="1" customWidth="1"/>
    <col min="14089" max="14090" width="8.42578125" style="1" bestFit="1" customWidth="1"/>
    <col min="14091" max="14336" width="9" style="1"/>
    <col min="14337" max="14337" width="3.28515625" style="1" customWidth="1"/>
    <col min="14338" max="14338" width="1.42578125" style="1" customWidth="1"/>
    <col min="14339" max="14339" width="9.42578125" style="1" customWidth="1"/>
    <col min="14340" max="14340" width="26.85546875" style="1" customWidth="1"/>
    <col min="14341" max="14342" width="12.85546875" style="1" customWidth="1"/>
    <col min="14343" max="14343" width="14.85546875" style="1" customWidth="1"/>
    <col min="14344" max="14344" width="8.42578125" style="1" customWidth="1"/>
    <col min="14345" max="14346" width="8.42578125" style="1" bestFit="1" customWidth="1"/>
    <col min="14347" max="14592" width="9" style="1"/>
    <col min="14593" max="14593" width="3.28515625" style="1" customWidth="1"/>
    <col min="14594" max="14594" width="1.42578125" style="1" customWidth="1"/>
    <col min="14595" max="14595" width="9.42578125" style="1" customWidth="1"/>
    <col min="14596" max="14596" width="26.85546875" style="1" customWidth="1"/>
    <col min="14597" max="14598" width="12.85546875" style="1" customWidth="1"/>
    <col min="14599" max="14599" width="14.85546875" style="1" customWidth="1"/>
    <col min="14600" max="14600" width="8.42578125" style="1" customWidth="1"/>
    <col min="14601" max="14602" width="8.42578125" style="1" bestFit="1" customWidth="1"/>
    <col min="14603" max="14848" width="9" style="1"/>
    <col min="14849" max="14849" width="3.28515625" style="1" customWidth="1"/>
    <col min="14850" max="14850" width="1.42578125" style="1" customWidth="1"/>
    <col min="14851" max="14851" width="9.42578125" style="1" customWidth="1"/>
    <col min="14852" max="14852" width="26.85546875" style="1" customWidth="1"/>
    <col min="14853" max="14854" width="12.85546875" style="1" customWidth="1"/>
    <col min="14855" max="14855" width="14.85546875" style="1" customWidth="1"/>
    <col min="14856" max="14856" width="8.42578125" style="1" customWidth="1"/>
    <col min="14857" max="14858" width="8.42578125" style="1" bestFit="1" customWidth="1"/>
    <col min="14859" max="15104" width="9" style="1"/>
    <col min="15105" max="15105" width="3.28515625" style="1" customWidth="1"/>
    <col min="15106" max="15106" width="1.42578125" style="1" customWidth="1"/>
    <col min="15107" max="15107" width="9.42578125" style="1" customWidth="1"/>
    <col min="15108" max="15108" width="26.85546875" style="1" customWidth="1"/>
    <col min="15109" max="15110" width="12.85546875" style="1" customWidth="1"/>
    <col min="15111" max="15111" width="14.85546875" style="1" customWidth="1"/>
    <col min="15112" max="15112" width="8.42578125" style="1" customWidth="1"/>
    <col min="15113" max="15114" width="8.42578125" style="1" bestFit="1" customWidth="1"/>
    <col min="15115" max="15360" width="9" style="1"/>
    <col min="15361" max="15361" width="3.28515625" style="1" customWidth="1"/>
    <col min="15362" max="15362" width="1.42578125" style="1" customWidth="1"/>
    <col min="15363" max="15363" width="9.42578125" style="1" customWidth="1"/>
    <col min="15364" max="15364" width="26.85546875" style="1" customWidth="1"/>
    <col min="15365" max="15366" width="12.85546875" style="1" customWidth="1"/>
    <col min="15367" max="15367" width="14.85546875" style="1" customWidth="1"/>
    <col min="15368" max="15368" width="8.42578125" style="1" customWidth="1"/>
    <col min="15369" max="15370" width="8.42578125" style="1" bestFit="1" customWidth="1"/>
    <col min="15371" max="15616" width="9" style="1"/>
    <col min="15617" max="15617" width="3.28515625" style="1" customWidth="1"/>
    <col min="15618" max="15618" width="1.42578125" style="1" customWidth="1"/>
    <col min="15619" max="15619" width="9.42578125" style="1" customWidth="1"/>
    <col min="15620" max="15620" width="26.85546875" style="1" customWidth="1"/>
    <col min="15621" max="15622" width="12.85546875" style="1" customWidth="1"/>
    <col min="15623" max="15623" width="14.85546875" style="1" customWidth="1"/>
    <col min="15624" max="15624" width="8.42578125" style="1" customWidth="1"/>
    <col min="15625" max="15626" width="8.42578125" style="1" bestFit="1" customWidth="1"/>
    <col min="15627" max="15872" width="9" style="1"/>
    <col min="15873" max="15873" width="3.28515625" style="1" customWidth="1"/>
    <col min="15874" max="15874" width="1.42578125" style="1" customWidth="1"/>
    <col min="15875" max="15875" width="9.42578125" style="1" customWidth="1"/>
    <col min="15876" max="15876" width="26.85546875" style="1" customWidth="1"/>
    <col min="15877" max="15878" width="12.85546875" style="1" customWidth="1"/>
    <col min="15879" max="15879" width="14.85546875" style="1" customWidth="1"/>
    <col min="15880" max="15880" width="8.42578125" style="1" customWidth="1"/>
    <col min="15881" max="15882" width="8.42578125" style="1" bestFit="1" customWidth="1"/>
    <col min="15883" max="16128" width="9" style="1"/>
    <col min="16129" max="16129" width="3.28515625" style="1" customWidth="1"/>
    <col min="16130" max="16130" width="1.42578125" style="1" customWidth="1"/>
    <col min="16131" max="16131" width="9.42578125" style="1" customWidth="1"/>
    <col min="16132" max="16132" width="26.85546875" style="1" customWidth="1"/>
    <col min="16133" max="16134" width="12.85546875" style="1" customWidth="1"/>
    <col min="16135" max="16135" width="14.85546875" style="1" customWidth="1"/>
    <col min="16136" max="16136" width="8.42578125" style="1" customWidth="1"/>
    <col min="16137" max="16138" width="8.42578125" style="1" bestFit="1" customWidth="1"/>
    <col min="16139" max="16384" width="9" style="1"/>
  </cols>
  <sheetData>
    <row r="1" spans="1:8" ht="12.95" customHeight="1" x14ac:dyDescent="0.2">
      <c r="A1" s="517"/>
      <c r="H1" s="3" t="s">
        <v>184</v>
      </c>
    </row>
    <row r="2" spans="1:8" ht="12.95" customHeight="1" x14ac:dyDescent="0.2">
      <c r="A2" s="539"/>
      <c r="H2" s="3"/>
    </row>
    <row r="3" spans="1:8" s="6" customFormat="1" ht="12.95" customHeight="1" x14ac:dyDescent="0.2">
      <c r="A3" s="539"/>
      <c r="B3" s="4" t="s">
        <v>170</v>
      </c>
      <c r="C3" s="4"/>
      <c r="D3" s="5"/>
      <c r="E3" s="4"/>
      <c r="F3" s="4"/>
      <c r="G3" s="4"/>
      <c r="H3" s="4"/>
    </row>
    <row r="4" spans="1:8" s="6" customFormat="1" ht="12.95" customHeight="1" x14ac:dyDescent="0.2">
      <c r="A4" s="539"/>
      <c r="B4" s="4" t="s">
        <v>163</v>
      </c>
      <c r="C4" s="4"/>
      <c r="D4" s="5"/>
      <c r="E4" s="4"/>
      <c r="F4" s="4"/>
      <c r="G4" s="4"/>
      <c r="H4" s="4"/>
    </row>
    <row r="5" spans="1:8" s="6" customFormat="1" ht="12.95" customHeight="1" x14ac:dyDescent="0.2">
      <c r="A5" s="539"/>
      <c r="B5" s="4"/>
      <c r="C5" s="4"/>
      <c r="D5" s="5"/>
      <c r="E5" s="4"/>
      <c r="F5" s="4"/>
      <c r="G5" s="4"/>
      <c r="H5" s="4"/>
    </row>
    <row r="6" spans="1:8" s="6" customFormat="1" ht="12.95" customHeight="1" x14ac:dyDescent="0.2">
      <c r="A6" s="539"/>
      <c r="B6" s="1"/>
      <c r="D6" s="7"/>
      <c r="H6" s="8" t="s">
        <v>5</v>
      </c>
    </row>
    <row r="7" spans="1:8" ht="12.95" customHeight="1" x14ac:dyDescent="0.2">
      <c r="A7" s="539"/>
      <c r="B7" s="9"/>
      <c r="C7" s="9"/>
      <c r="D7" s="10"/>
      <c r="E7" s="9"/>
      <c r="F7" s="9"/>
      <c r="G7" s="9"/>
      <c r="H7" s="9"/>
    </row>
    <row r="8" spans="1:8" s="6" customFormat="1" ht="12.95" customHeight="1" x14ac:dyDescent="0.2">
      <c r="A8" s="539"/>
      <c r="B8" s="9" t="str">
        <f>"Premi lordi contabilizzati "&amp;IF([2]datitrim!J1=0,"nell'anno ","a tutto il "&amp;TRIM([2]datitrim!J1)&amp;" trimestre ")&amp;[2]datitrim!I1</f>
        <v>Premi lordi contabilizzati nell'anno 2015</v>
      </c>
      <c r="C8" s="9"/>
      <c r="D8" s="10"/>
      <c r="E8" s="9"/>
      <c r="F8" s="9"/>
      <c r="G8" s="9"/>
      <c r="H8" s="9"/>
    </row>
    <row r="9" spans="1:8" ht="9.9499999999999993" customHeight="1" x14ac:dyDescent="0.2">
      <c r="A9" s="539"/>
      <c r="C9" s="2"/>
      <c r="E9" s="2"/>
      <c r="F9" s="2"/>
      <c r="G9" s="2"/>
      <c r="H9" s="2"/>
    </row>
    <row r="10" spans="1:8" ht="12.95" customHeight="1" x14ac:dyDescent="0.2">
      <c r="A10" s="539"/>
      <c r="B10" s="540" t="s">
        <v>6</v>
      </c>
      <c r="C10" s="541"/>
      <c r="D10" s="542"/>
      <c r="E10" s="11"/>
      <c r="F10" s="11"/>
      <c r="G10" s="12"/>
      <c r="H10" s="11"/>
    </row>
    <row r="11" spans="1:8" ht="12.95" customHeight="1" x14ac:dyDescent="0.2">
      <c r="A11" s="539"/>
      <c r="B11" s="543"/>
      <c r="C11" s="544"/>
      <c r="D11" s="545"/>
      <c r="E11" s="13" t="str">
        <f>IF([2]datitrim!J1=0,"ANNO",TRIM([2]datitrim!J1)&amp;" trimestre")</f>
        <v>ANNO</v>
      </c>
      <c r="F11" s="13" t="s">
        <v>7</v>
      </c>
      <c r="G11" s="13" t="s">
        <v>7</v>
      </c>
      <c r="H11" s="13" t="s">
        <v>8</v>
      </c>
    </row>
    <row r="12" spans="1:8" ht="12.95" customHeight="1" x14ac:dyDescent="0.2">
      <c r="A12" s="539"/>
      <c r="B12" s="543"/>
      <c r="C12" s="544"/>
      <c r="D12" s="545"/>
      <c r="E12" s="14">
        <f>[2]datitrim!I1</f>
        <v>2015</v>
      </c>
      <c r="F12" s="14" t="str">
        <f>[2]datitrim!I1&amp; " / "&amp;[2]datitrim!I1-1</f>
        <v>2015 / 2014</v>
      </c>
      <c r="G12" s="14" t="str">
        <f>[2]datitrim!I1&amp; " / "&amp;[2]datitrim!I1-1</f>
        <v>2015 / 2014</v>
      </c>
      <c r="H12" s="14" t="s">
        <v>9</v>
      </c>
    </row>
    <row r="13" spans="1:8" ht="24" x14ac:dyDescent="0.2">
      <c r="A13" s="539"/>
      <c r="B13" s="15"/>
      <c r="C13" s="16"/>
      <c r="D13" s="17"/>
      <c r="E13" s="18"/>
      <c r="F13" s="18"/>
      <c r="G13" s="18" t="s">
        <v>10</v>
      </c>
      <c r="H13" s="18"/>
    </row>
    <row r="14" spans="1:8" ht="9.9499999999999993" customHeight="1" x14ac:dyDescent="0.2">
      <c r="A14" s="539"/>
      <c r="B14" s="19"/>
      <c r="C14" s="20"/>
      <c r="D14" s="21"/>
      <c r="E14" s="22"/>
      <c r="F14" s="22"/>
      <c r="G14" s="22"/>
      <c r="H14" s="22"/>
    </row>
    <row r="15" spans="1:8" s="2" customFormat="1" ht="12.95" customHeight="1" x14ac:dyDescent="0.2">
      <c r="A15" s="539"/>
      <c r="B15" s="23"/>
      <c r="C15" s="2" t="s">
        <v>11</v>
      </c>
      <c r="D15" s="24"/>
      <c r="E15" s="25">
        <f>[2]datitrim!$C1</f>
        <v>434743</v>
      </c>
      <c r="F15" s="26">
        <f>[2]datitrim!$K1</f>
        <v>6.17</v>
      </c>
      <c r="G15" s="26">
        <f>[2]omogenei!$K1</f>
        <v>6.17</v>
      </c>
      <c r="H15" s="26">
        <f>[2]datitrim!$L1</f>
        <v>8.84</v>
      </c>
    </row>
    <row r="16" spans="1:8" s="2" customFormat="1" ht="12.95" customHeight="1" x14ac:dyDescent="0.2">
      <c r="A16" s="539"/>
      <c r="B16" s="27"/>
      <c r="C16" s="7" t="s">
        <v>12</v>
      </c>
      <c r="D16" s="24"/>
      <c r="E16" s="25">
        <f>[2]datitrim!$C2</f>
        <v>198081</v>
      </c>
      <c r="F16" s="26">
        <f>[2]datitrim!$K2</f>
        <v>6.08</v>
      </c>
      <c r="G16" s="26">
        <f>[2]omogenei!$K2</f>
        <v>6.08</v>
      </c>
      <c r="H16" s="26">
        <f>[2]datitrim!$L2</f>
        <v>4.03</v>
      </c>
    </row>
    <row r="17" spans="1:8" s="2" customFormat="1" ht="12.95" customHeight="1" x14ac:dyDescent="0.2">
      <c r="A17" s="539"/>
      <c r="B17" s="23"/>
      <c r="C17" s="2" t="s">
        <v>13</v>
      </c>
      <c r="D17" s="24"/>
      <c r="E17" s="25">
        <f>[2]datitrim!$C3</f>
        <v>244324</v>
      </c>
      <c r="F17" s="26">
        <f>[2]datitrim!$K3</f>
        <v>7.29</v>
      </c>
      <c r="G17" s="26">
        <f>[2]omogenei!$K3</f>
        <v>7.29</v>
      </c>
      <c r="H17" s="26">
        <f>[2]datitrim!$L3</f>
        <v>4.97</v>
      </c>
    </row>
    <row r="18" spans="1:8" s="2" customFormat="1" ht="12.95" customHeight="1" x14ac:dyDescent="0.2">
      <c r="A18" s="539"/>
      <c r="B18" s="23"/>
      <c r="C18" s="2" t="s">
        <v>14</v>
      </c>
      <c r="D18" s="24"/>
      <c r="E18" s="25">
        <f>[2]datitrim!$C4</f>
        <v>241</v>
      </c>
      <c r="F18" s="26">
        <f>[2]datitrim!$K4</f>
        <v>-57.27</v>
      </c>
      <c r="G18" s="26">
        <f>[2]omogenei!$K4</f>
        <v>-57.27</v>
      </c>
      <c r="H18" s="26">
        <f>[2]datitrim!$L4</f>
        <v>0</v>
      </c>
    </row>
    <row r="19" spans="1:8" s="2" customFormat="1" ht="12.95" customHeight="1" x14ac:dyDescent="0.2">
      <c r="A19" s="539"/>
      <c r="B19" s="23"/>
      <c r="C19" s="2" t="s">
        <v>15</v>
      </c>
      <c r="D19" s="24"/>
      <c r="E19" s="25">
        <f>[2]datitrim!$C5</f>
        <v>10652</v>
      </c>
      <c r="F19" s="26">
        <f>[2]datitrim!$K5</f>
        <v>-30.3</v>
      </c>
      <c r="G19" s="26">
        <f>[2]omogenei!$K5</f>
        <v>-30.3</v>
      </c>
      <c r="H19" s="26">
        <f>[2]datitrim!$L5</f>
        <v>0.22</v>
      </c>
    </row>
    <row r="20" spans="1:8" s="2" customFormat="1" ht="12.95" customHeight="1" x14ac:dyDescent="0.2">
      <c r="A20" s="539"/>
      <c r="B20" s="23"/>
      <c r="C20" s="2" t="s">
        <v>16</v>
      </c>
      <c r="D20" s="24"/>
      <c r="E20" s="25">
        <f>[2]datitrim!$C6</f>
        <v>93903</v>
      </c>
      <c r="F20" s="26">
        <f>[2]datitrim!$K6</f>
        <v>87.19</v>
      </c>
      <c r="G20" s="26">
        <f>[2]omogenei!$K6</f>
        <v>87.19</v>
      </c>
      <c r="H20" s="26">
        <f>[2]datitrim!$L6</f>
        <v>1.91</v>
      </c>
    </row>
    <row r="21" spans="1:8" s="2" customFormat="1" ht="12.95" customHeight="1" x14ac:dyDescent="0.2">
      <c r="A21" s="539"/>
      <c r="B21" s="27"/>
      <c r="C21" s="28" t="s">
        <v>17</v>
      </c>
      <c r="D21" s="24"/>
      <c r="E21" s="25">
        <f>[2]datitrim!$C7</f>
        <v>150039</v>
      </c>
      <c r="F21" s="26">
        <f>[2]datitrim!$K7</f>
        <v>1.69</v>
      </c>
      <c r="G21" s="26">
        <f>[2]omogenei!$K7</f>
        <v>1.69</v>
      </c>
      <c r="H21" s="26">
        <f>[2]datitrim!$L7</f>
        <v>3.05</v>
      </c>
    </row>
    <row r="22" spans="1:8" s="2" customFormat="1" ht="12.95" customHeight="1" x14ac:dyDescent="0.2">
      <c r="A22" s="539"/>
      <c r="B22" s="23"/>
      <c r="C22" s="2" t="s">
        <v>18</v>
      </c>
      <c r="D22" s="24"/>
      <c r="E22" s="25">
        <f>[2]datitrim!$C8</f>
        <v>359858</v>
      </c>
      <c r="F22" s="26">
        <f>[2]datitrim!$K8</f>
        <v>2.2799999999999998</v>
      </c>
      <c r="G22" s="26">
        <f>[2]omogenei!$K8</f>
        <v>2.2799999999999998</v>
      </c>
      <c r="H22" s="26">
        <f>[2]datitrim!$L8</f>
        <v>7.32</v>
      </c>
    </row>
    <row r="23" spans="1:8" s="2" customFormat="1" ht="12.95" customHeight="1" x14ac:dyDescent="0.2">
      <c r="A23" s="539"/>
      <c r="B23" s="27"/>
      <c r="C23" s="7" t="s">
        <v>19</v>
      </c>
      <c r="D23" s="29"/>
      <c r="E23" s="25">
        <f>[2]datitrim!$C9</f>
        <v>371289</v>
      </c>
      <c r="F23" s="26">
        <f>[2]datitrim!$K9</f>
        <v>7.17</v>
      </c>
      <c r="G23" s="26">
        <f>[2]omogenei!$K9</f>
        <v>7.17</v>
      </c>
      <c r="H23" s="26">
        <f>[2]datitrim!$L9</f>
        <v>7.55</v>
      </c>
    </row>
    <row r="24" spans="1:8" s="2" customFormat="1" ht="12.95" customHeight="1" x14ac:dyDescent="0.2">
      <c r="A24" s="539"/>
      <c r="B24" s="23"/>
      <c r="C24" s="2" t="s">
        <v>20</v>
      </c>
      <c r="D24" s="24"/>
      <c r="E24" s="25">
        <f>[2]datitrim!$C10</f>
        <v>759708</v>
      </c>
      <c r="F24" s="26">
        <f>[2]datitrim!$K10</f>
        <v>-6.03</v>
      </c>
      <c r="G24" s="26">
        <f>[2]omogenei!$K10</f>
        <v>-6.03</v>
      </c>
      <c r="H24" s="26">
        <f>[2]datitrim!$L10</f>
        <v>15.45</v>
      </c>
    </row>
    <row r="25" spans="1:8" s="2" customFormat="1" ht="12.95" customHeight="1" x14ac:dyDescent="0.2">
      <c r="A25" s="539"/>
      <c r="B25" s="23"/>
      <c r="C25" s="2" t="s">
        <v>21</v>
      </c>
      <c r="D25" s="24"/>
      <c r="E25" s="25">
        <f>[2]datitrim!$C11</f>
        <v>8738</v>
      </c>
      <c r="F25" s="26">
        <f>[2]datitrim!$K11</f>
        <v>-21.86</v>
      </c>
      <c r="G25" s="26">
        <f>[2]omogenei!$K11</f>
        <v>-21.86</v>
      </c>
      <c r="H25" s="26">
        <f>[2]datitrim!$L11</f>
        <v>0.18</v>
      </c>
    </row>
    <row r="26" spans="1:8" s="2" customFormat="1" ht="12.95" customHeight="1" x14ac:dyDescent="0.2">
      <c r="A26" s="539"/>
      <c r="B26" s="23"/>
      <c r="C26" s="2" t="s">
        <v>22</v>
      </c>
      <c r="D26" s="24"/>
      <c r="E26" s="25">
        <f>[2]datitrim!$C12</f>
        <v>2215</v>
      </c>
      <c r="F26" s="26">
        <f>[2]datitrim!$K12</f>
        <v>38.44</v>
      </c>
      <c r="G26" s="26">
        <f>[2]omogenei!$K12</f>
        <v>38.44</v>
      </c>
      <c r="H26" s="26">
        <f>[2]datitrim!$L12</f>
        <v>0.05</v>
      </c>
    </row>
    <row r="27" spans="1:8" s="2" customFormat="1" ht="12.95" customHeight="1" x14ac:dyDescent="0.2">
      <c r="A27" s="539"/>
      <c r="B27" s="27"/>
      <c r="C27" s="2" t="s">
        <v>23</v>
      </c>
      <c r="D27" s="24"/>
      <c r="E27" s="25">
        <f>[2]datitrim!$C13</f>
        <v>1355681</v>
      </c>
      <c r="F27" s="26">
        <f>[2]datitrim!$K13</f>
        <v>15.43</v>
      </c>
      <c r="G27" s="26">
        <f>[2]omogenei!$K13</f>
        <v>15.43</v>
      </c>
      <c r="H27" s="26">
        <f>[2]datitrim!$L13</f>
        <v>27.56</v>
      </c>
    </row>
    <row r="28" spans="1:8" s="2" customFormat="1" ht="12.95" customHeight="1" x14ac:dyDescent="0.2">
      <c r="A28" s="539"/>
      <c r="B28" s="27"/>
      <c r="C28" s="2" t="s">
        <v>24</v>
      </c>
      <c r="D28" s="24"/>
      <c r="E28" s="25">
        <f>[2]datitrim!$C14</f>
        <v>438207</v>
      </c>
      <c r="F28" s="26">
        <f>[2]datitrim!$K14</f>
        <v>7.33</v>
      </c>
      <c r="G28" s="26">
        <f>[2]omogenei!$K14</f>
        <v>7.33</v>
      </c>
      <c r="H28" s="26">
        <f>[2]datitrim!$L14</f>
        <v>8.91</v>
      </c>
    </row>
    <row r="29" spans="1:8" s="2" customFormat="1" ht="12.95" customHeight="1" x14ac:dyDescent="0.2">
      <c r="A29" s="539"/>
      <c r="B29" s="27"/>
      <c r="C29" s="2" t="s">
        <v>25</v>
      </c>
      <c r="D29" s="24"/>
      <c r="E29" s="25">
        <f>[2]datitrim!$C15</f>
        <v>136773</v>
      </c>
      <c r="F29" s="26">
        <f>[2]datitrim!$K15</f>
        <v>13.41</v>
      </c>
      <c r="G29" s="26">
        <f>[2]omogenei!$K15</f>
        <v>13.41</v>
      </c>
      <c r="H29" s="26">
        <f>[2]datitrim!$L15</f>
        <v>2.78</v>
      </c>
    </row>
    <row r="30" spans="1:8" s="2" customFormat="1" ht="12.95" customHeight="1" x14ac:dyDescent="0.2">
      <c r="A30" s="539"/>
      <c r="B30" s="27"/>
      <c r="C30" s="2" t="s">
        <v>26</v>
      </c>
      <c r="D30" s="24"/>
      <c r="E30" s="25">
        <f>[2]datitrim!$C16</f>
        <v>229520</v>
      </c>
      <c r="F30" s="26">
        <f>[2]datitrim!$K16</f>
        <v>-6.29</v>
      </c>
      <c r="G30" s="26">
        <f>[2]omogenei!$K16</f>
        <v>-6.29</v>
      </c>
      <c r="H30" s="26">
        <f>[2]datitrim!$L16</f>
        <v>4.67</v>
      </c>
    </row>
    <row r="31" spans="1:8" s="2" customFormat="1" ht="12.95" customHeight="1" x14ac:dyDescent="0.2">
      <c r="A31" s="539"/>
      <c r="B31" s="27"/>
      <c r="C31" s="2" t="s">
        <v>27</v>
      </c>
      <c r="D31" s="24"/>
      <c r="E31" s="25">
        <f>[2]datitrim!$C17</f>
        <v>69948</v>
      </c>
      <c r="F31" s="26">
        <f>[2]datitrim!$K17</f>
        <v>1.18</v>
      </c>
      <c r="G31" s="26">
        <f>[2]omogenei!$K17</f>
        <v>1.18</v>
      </c>
      <c r="H31" s="26">
        <f>[2]datitrim!$L17</f>
        <v>1.42</v>
      </c>
    </row>
    <row r="32" spans="1:8" s="2" customFormat="1" ht="12.95" customHeight="1" x14ac:dyDescent="0.2">
      <c r="A32" s="539"/>
      <c r="B32" s="27"/>
      <c r="C32" s="2" t="s">
        <v>28</v>
      </c>
      <c r="D32" s="24"/>
      <c r="E32" s="25">
        <f>[2]datitrim!$C18</f>
        <v>54667</v>
      </c>
      <c r="F32" s="26">
        <f>[2]datitrim!$K18</f>
        <v>7.53</v>
      </c>
      <c r="G32" s="26">
        <f>[2]omogenei!$K18</f>
        <v>7.53</v>
      </c>
      <c r="H32" s="26">
        <f>[2]datitrim!$L18</f>
        <v>1.1100000000000001</v>
      </c>
    </row>
    <row r="33" spans="1:10" ht="9.9499999999999993" customHeight="1" x14ac:dyDescent="0.2">
      <c r="A33" s="539"/>
      <c r="B33" s="30"/>
      <c r="C33" s="31"/>
      <c r="D33" s="32"/>
      <c r="E33" s="33"/>
      <c r="F33" s="34"/>
      <c r="G33" s="34"/>
      <c r="H33" s="34"/>
    </row>
    <row r="34" spans="1:10" s="40" customFormat="1" ht="15.2" customHeight="1" x14ac:dyDescent="0.2">
      <c r="A34" s="539"/>
      <c r="B34" s="291"/>
      <c r="C34" s="292" t="s">
        <v>164</v>
      </c>
      <c r="D34" s="293"/>
      <c r="E34" s="294">
        <f>SUM(E15:E32)</f>
        <v>4918587</v>
      </c>
      <c r="F34" s="295">
        <f>[2]datitrim!$K19</f>
        <v>6.34</v>
      </c>
      <c r="G34" s="295">
        <f>[2]omogenei!$K19</f>
        <v>6.34</v>
      </c>
      <c r="H34" s="295">
        <f>[2]datitrim!$L19</f>
        <v>100</v>
      </c>
      <c r="I34" s="46"/>
      <c r="J34" s="46"/>
    </row>
    <row r="35" spans="1:10" ht="9" customHeight="1" x14ac:dyDescent="0.2">
      <c r="A35" s="539"/>
      <c r="B35" s="47"/>
      <c r="C35" s="2"/>
      <c r="E35" s="48"/>
      <c r="F35" s="49"/>
      <c r="G35" s="49"/>
      <c r="H35" s="48"/>
      <c r="I35" s="2"/>
    </row>
    <row r="36" spans="1:10" ht="38.85" customHeight="1" x14ac:dyDescent="0.2">
      <c r="A36" s="539"/>
      <c r="B36" s="599" t="s">
        <v>260</v>
      </c>
      <c r="C36" s="599"/>
      <c r="D36" s="599"/>
      <c r="E36" s="599"/>
      <c r="F36" s="599"/>
      <c r="G36" s="599"/>
      <c r="H36" s="599"/>
    </row>
    <row r="37" spans="1:10" s="51" customFormat="1" ht="12.95" customHeight="1" x14ac:dyDescent="0.2">
      <c r="A37" s="539"/>
      <c r="B37" s="6" t="s">
        <v>31</v>
      </c>
      <c r="C37" s="50"/>
      <c r="D37" s="50"/>
      <c r="E37" s="50"/>
      <c r="F37" s="50"/>
      <c r="G37" s="50"/>
      <c r="H37" s="50"/>
      <c r="I37" s="499"/>
    </row>
    <row r="38" spans="1:10" s="51" customFormat="1" ht="12.95" customHeight="1" x14ac:dyDescent="0.2">
      <c r="A38" s="539"/>
      <c r="B38" s="6"/>
      <c r="C38" s="50"/>
      <c r="D38" s="50"/>
      <c r="E38" s="50"/>
      <c r="F38" s="50"/>
      <c r="G38" s="50"/>
      <c r="H38" s="50"/>
      <c r="I38" s="499"/>
    </row>
    <row r="39" spans="1:10" ht="12" customHeight="1" x14ac:dyDescent="0.2">
      <c r="A39" s="539"/>
    </row>
    <row r="40" spans="1:10" s="6" customFormat="1" ht="12" customHeight="1" x14ac:dyDescent="0.2">
      <c r="A40" s="539"/>
    </row>
    <row r="41" spans="1:10" ht="24.95" customHeight="1" x14ac:dyDescent="0.2">
      <c r="A41" s="539"/>
      <c r="B41" s="546" t="str">
        <f>"Ripartizione per canale distributivo dei premi lordi 
contabilizzati "&amp;IF([2]datitrim!J1=0,"nell'anno ","a tutto il "&amp;TRIM([2]datitrim!J1)&amp;" trimestre ")&amp;[2]datitrim!I1</f>
        <v>Ripartizione per canale distributivo dei premi lordi 
contabilizzati nell'anno 2015</v>
      </c>
      <c r="C41" s="546"/>
      <c r="D41" s="546"/>
      <c r="E41" s="546"/>
      <c r="F41" s="546"/>
      <c r="G41" s="52"/>
    </row>
    <row r="42" spans="1:10" ht="9.9499999999999993" customHeight="1" x14ac:dyDescent="0.2">
      <c r="A42" s="539"/>
    </row>
    <row r="43" spans="1:10" ht="12.95" customHeight="1" x14ac:dyDescent="0.2">
      <c r="A43" s="539"/>
      <c r="B43" s="53"/>
      <c r="C43" s="54"/>
      <c r="D43" s="55"/>
      <c r="E43" s="56" t="s">
        <v>32</v>
      </c>
      <c r="F43" s="56" t="s">
        <v>33</v>
      </c>
      <c r="G43" s="10"/>
    </row>
    <row r="44" spans="1:10" ht="12.95" customHeight="1" x14ac:dyDescent="0.2">
      <c r="A44" s="539"/>
      <c r="B44" s="57"/>
      <c r="C44" s="47"/>
      <c r="D44" s="58"/>
      <c r="E44" s="59"/>
      <c r="F44" s="59" t="s">
        <v>34</v>
      </c>
      <c r="G44" s="47"/>
    </row>
    <row r="45" spans="1:10" ht="12.95" customHeight="1" x14ac:dyDescent="0.2">
      <c r="A45" s="539"/>
      <c r="B45" s="60"/>
      <c r="C45" s="31"/>
      <c r="D45" s="32"/>
      <c r="E45" s="61" t="s">
        <v>9</v>
      </c>
      <c r="F45" s="61" t="s">
        <v>9</v>
      </c>
      <c r="G45" s="47"/>
    </row>
    <row r="46" spans="1:10" s="2" customFormat="1" ht="9.9499999999999993" customHeight="1" x14ac:dyDescent="0.2">
      <c r="A46" s="539"/>
      <c r="B46" s="19"/>
      <c r="C46" s="20"/>
      <c r="D46" s="21"/>
      <c r="E46" s="22"/>
      <c r="F46" s="22"/>
    </row>
    <row r="47" spans="1:10" s="2" customFormat="1" ht="12.95" customHeight="1" x14ac:dyDescent="0.2">
      <c r="A47" s="539"/>
      <c r="B47" s="23"/>
      <c r="C47" s="2" t="s">
        <v>35</v>
      </c>
      <c r="D47" s="24"/>
      <c r="E47" s="62">
        <f>[2]datitrim!$K131</f>
        <v>39.229999999999997</v>
      </c>
      <c r="F47" s="62">
        <f>[2]datitrim!$L131</f>
        <v>70.739999999999995</v>
      </c>
      <c r="G47" s="63"/>
    </row>
    <row r="48" spans="1:10" s="2" customFormat="1" ht="12.95" customHeight="1" x14ac:dyDescent="0.2">
      <c r="A48" s="539"/>
      <c r="B48" s="27"/>
      <c r="C48" s="7" t="s">
        <v>36</v>
      </c>
      <c r="D48" s="24"/>
      <c r="E48" s="62">
        <f>[2]datitrim!$K132</f>
        <v>6.97</v>
      </c>
      <c r="F48" s="62">
        <f>[2]datitrim!$L132</f>
        <v>0.19</v>
      </c>
      <c r="G48" s="63"/>
    </row>
    <row r="49" spans="1:8" s="2" customFormat="1" ht="12.95" customHeight="1" x14ac:dyDescent="0.2">
      <c r="A49" s="539"/>
      <c r="B49" s="23"/>
      <c r="C49" s="2" t="s">
        <v>37</v>
      </c>
      <c r="D49" s="24"/>
      <c r="E49" s="62">
        <f>[2]datitrim!$K133</f>
        <v>5.59</v>
      </c>
      <c r="F49" s="62">
        <f>[2]datitrim!$L133</f>
        <v>14.6</v>
      </c>
      <c r="G49" s="63"/>
    </row>
    <row r="50" spans="1:8" s="2" customFormat="1" ht="12.95" customHeight="1" x14ac:dyDescent="0.2">
      <c r="A50" s="539"/>
      <c r="B50" s="23"/>
      <c r="C50" s="2" t="s">
        <v>38</v>
      </c>
      <c r="D50" s="24"/>
      <c r="E50" s="62">
        <f>[2]datitrim!$K134</f>
        <v>8.49</v>
      </c>
      <c r="F50" s="62">
        <f>[2]datitrim!$L134</f>
        <v>6.29</v>
      </c>
      <c r="G50" s="63"/>
    </row>
    <row r="51" spans="1:8" s="2" customFormat="1" ht="12.95" customHeight="1" x14ac:dyDescent="0.2">
      <c r="A51" s="539"/>
      <c r="B51" s="23"/>
      <c r="C51" s="2" t="s">
        <v>39</v>
      </c>
      <c r="D51" s="24"/>
      <c r="E51" s="62">
        <f>[2]datitrim!$K135</f>
        <v>0.56000000000000005</v>
      </c>
      <c r="F51" s="62">
        <f>[2]datitrim!$L135</f>
        <v>0</v>
      </c>
      <c r="G51" s="63"/>
    </row>
    <row r="52" spans="1:8" ht="12.95" customHeight="1" x14ac:dyDescent="0.2">
      <c r="A52" s="539"/>
      <c r="B52" s="23"/>
      <c r="C52" s="2" t="s">
        <v>40</v>
      </c>
      <c r="D52" s="24"/>
      <c r="E52" s="62">
        <f>[2]datitrim!$K136</f>
        <v>39.159999999999997</v>
      </c>
      <c r="F52" s="62">
        <f>[2]datitrim!$L136</f>
        <v>8.18</v>
      </c>
      <c r="G52" s="63"/>
    </row>
    <row r="53" spans="1:8" ht="12.95" customHeight="1" x14ac:dyDescent="0.2">
      <c r="A53" s="539"/>
      <c r="B53" s="57"/>
      <c r="C53" s="2" t="s">
        <v>41</v>
      </c>
      <c r="D53" s="24"/>
      <c r="E53" s="62">
        <f>SUM(E47:E52)</f>
        <v>100</v>
      </c>
      <c r="F53" s="62">
        <f>SUM(F47:F52)</f>
        <v>100</v>
      </c>
      <c r="G53" s="63"/>
    </row>
    <row r="54" spans="1:8" ht="9.9499999999999993" customHeight="1" x14ac:dyDescent="0.2">
      <c r="A54" s="539"/>
      <c r="B54" s="60"/>
      <c r="C54" s="31"/>
      <c r="D54" s="32"/>
      <c r="E54" s="34"/>
      <c r="F54" s="34"/>
      <c r="G54" s="64"/>
    </row>
    <row r="55" spans="1:8" ht="12.95" customHeight="1" x14ac:dyDescent="0.2">
      <c r="A55" s="539"/>
      <c r="H55" s="65"/>
    </row>
    <row r="56" spans="1:8" ht="12.95" customHeight="1" x14ac:dyDescent="0.2">
      <c r="A56" s="539"/>
      <c r="B56" s="1" t="s">
        <v>42</v>
      </c>
      <c r="C56" s="65"/>
      <c r="D56" s="66"/>
      <c r="E56" s="65"/>
      <c r="F56" s="65"/>
      <c r="G56" s="65"/>
    </row>
  </sheetData>
  <mergeCells count="4">
    <mergeCell ref="A1:A56"/>
    <mergeCell ref="B10:D12"/>
    <mergeCell ref="B36:H36"/>
    <mergeCell ref="B41:F41"/>
  </mergeCells>
  <printOptions horizontalCentered="1"/>
  <pageMargins left="0.70866141732283472" right="0.70866141732283472" top="0.74803149606299213" bottom="0.74803149606299213" header="0.31496062992125984" footer="0.31496062992125984"/>
  <pageSetup paperSize="9" orientation="portrait" r:id="rId1"/>
  <headerFooter alignWithMargins="0">
    <oddHeader>&amp;L&amp;"Arial,Normale"&amp;8IVASS - SERVIZIO STUDI E GESTIONE DATI
DIVISIONE STUDI E ANALISI STATISTICHE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N35"/>
  <sheetViews>
    <sheetView showGridLines="0" topLeftCell="A16" zoomScaleNormal="100" zoomScaleSheetLayoutView="100" workbookViewId="0">
      <selection activeCell="P27" sqref="P27"/>
    </sheetView>
  </sheetViews>
  <sheetFormatPr defaultRowHeight="15" x14ac:dyDescent="0.25"/>
  <cols>
    <col min="1" max="2" width="5.28515625" customWidth="1"/>
    <col min="9" max="10" width="5.28515625" customWidth="1"/>
  </cols>
  <sheetData>
    <row r="6" spans="1:14" x14ac:dyDescent="0.25">
      <c r="B6" s="311"/>
      <c r="C6" s="311"/>
      <c r="D6" s="311"/>
      <c r="E6" s="311"/>
      <c r="F6" s="311"/>
      <c r="G6" s="311"/>
      <c r="H6" s="311"/>
      <c r="I6" s="311"/>
    </row>
    <row r="7" spans="1:14" ht="15.75" x14ac:dyDescent="0.25">
      <c r="B7" s="311"/>
      <c r="C7" s="311"/>
      <c r="D7" s="311"/>
      <c r="E7" s="311"/>
      <c r="F7" s="311"/>
      <c r="G7" s="311"/>
      <c r="H7" s="311"/>
      <c r="I7" s="311"/>
      <c r="N7" s="322"/>
    </row>
    <row r="8" spans="1:14" x14ac:dyDescent="0.25">
      <c r="B8" s="311"/>
      <c r="C8" s="311"/>
      <c r="D8" s="311"/>
      <c r="E8" s="311"/>
      <c r="F8" s="311"/>
      <c r="G8" s="311"/>
      <c r="H8" s="311"/>
      <c r="I8" s="311"/>
    </row>
    <row r="9" spans="1:14" x14ac:dyDescent="0.25">
      <c r="B9" s="311"/>
      <c r="C9" s="311"/>
      <c r="D9" s="311"/>
      <c r="E9" s="311"/>
      <c r="F9" s="311"/>
      <c r="G9" s="311"/>
      <c r="H9" s="311"/>
      <c r="I9" s="311"/>
    </row>
    <row r="10" spans="1:14" x14ac:dyDescent="0.25">
      <c r="B10" s="311"/>
      <c r="C10" s="311"/>
      <c r="D10" s="311"/>
      <c r="E10" s="311"/>
      <c r="F10" s="311"/>
      <c r="G10" s="311"/>
      <c r="H10" s="311"/>
      <c r="I10" s="311"/>
    </row>
    <row r="11" spans="1:14" ht="20.25" x14ac:dyDescent="0.25">
      <c r="B11" s="311"/>
      <c r="C11" s="311"/>
      <c r="D11" s="311"/>
      <c r="E11" s="311"/>
      <c r="F11" s="311"/>
      <c r="G11" s="311"/>
      <c r="H11" s="311"/>
      <c r="I11" s="311"/>
      <c r="J11" s="305"/>
      <c r="K11" s="305"/>
    </row>
    <row r="12" spans="1:14" ht="65.25" customHeight="1" x14ac:dyDescent="0.25">
      <c r="A12" s="299"/>
      <c r="B12" s="311"/>
      <c r="C12" s="508"/>
      <c r="D12" s="508"/>
      <c r="E12" s="508"/>
      <c r="F12" s="508"/>
      <c r="G12" s="508"/>
      <c r="H12" s="508"/>
      <c r="I12" s="311"/>
    </row>
    <row r="13" spans="1:14" ht="20.25" x14ac:dyDescent="0.25">
      <c r="B13" s="311"/>
      <c r="C13" s="311"/>
      <c r="D13" s="311"/>
      <c r="E13" s="311"/>
      <c r="F13" s="311"/>
      <c r="G13" s="311"/>
      <c r="H13" s="311"/>
      <c r="I13" s="311"/>
      <c r="J13" s="304"/>
      <c r="K13" s="304"/>
    </row>
    <row r="14" spans="1:14" ht="20.25" x14ac:dyDescent="0.25">
      <c r="A14" s="300"/>
      <c r="B14" s="311"/>
      <c r="C14" s="311"/>
      <c r="D14" s="311"/>
      <c r="E14" s="311"/>
      <c r="F14" s="311"/>
      <c r="G14" s="311"/>
      <c r="H14" s="311"/>
      <c r="I14" s="311"/>
    </row>
    <row r="15" spans="1:14" x14ac:dyDescent="0.25">
      <c r="B15" s="311"/>
      <c r="C15" s="311"/>
      <c r="D15" s="311"/>
      <c r="E15" s="311"/>
      <c r="F15" s="311"/>
      <c r="G15" s="311"/>
      <c r="H15" s="311"/>
      <c r="I15" s="311"/>
    </row>
    <row r="16" spans="1:14" ht="48" customHeight="1" x14ac:dyDescent="0.25">
      <c r="B16" s="311"/>
      <c r="C16" s="311"/>
      <c r="D16" s="311"/>
      <c r="E16" s="311"/>
      <c r="F16" s="311"/>
      <c r="G16" s="311"/>
      <c r="H16" s="311"/>
      <c r="I16" s="311"/>
      <c r="J16" s="303"/>
      <c r="K16" s="303"/>
    </row>
    <row r="17" spans="1:11" ht="36" customHeight="1" x14ac:dyDescent="0.25">
      <c r="A17" s="301"/>
      <c r="B17" s="326"/>
      <c r="C17" s="509" t="s">
        <v>189</v>
      </c>
      <c r="D17" s="509"/>
      <c r="E17" s="509"/>
      <c r="F17" s="509"/>
      <c r="G17" s="509"/>
      <c r="H17" s="509"/>
      <c r="I17" s="327"/>
    </row>
    <row r="18" spans="1:11" ht="20.25" x14ac:dyDescent="0.25">
      <c r="B18" s="328"/>
      <c r="C18" s="311"/>
      <c r="D18" s="311"/>
      <c r="E18" s="311"/>
      <c r="F18" s="311"/>
      <c r="G18" s="311"/>
      <c r="H18" s="311"/>
      <c r="I18" s="329"/>
    </row>
    <row r="19" spans="1:11" ht="36" customHeight="1" x14ac:dyDescent="0.25">
      <c r="B19" s="330"/>
      <c r="C19" s="510" t="s">
        <v>201</v>
      </c>
      <c r="D19" s="510"/>
      <c r="E19" s="510"/>
      <c r="F19" s="510"/>
      <c r="G19" s="510"/>
      <c r="H19" s="510"/>
      <c r="I19" s="331"/>
    </row>
    <row r="20" spans="1:11" ht="20.25" x14ac:dyDescent="0.25">
      <c r="B20" s="332"/>
      <c r="C20" s="311"/>
      <c r="D20" s="311"/>
      <c r="E20" s="311"/>
      <c r="F20" s="311"/>
      <c r="G20" s="311"/>
      <c r="H20" s="311"/>
      <c r="I20" s="333"/>
    </row>
    <row r="21" spans="1:11" x14ac:dyDescent="0.25">
      <c r="B21" s="330"/>
      <c r="C21" s="311"/>
      <c r="D21" s="311"/>
      <c r="E21" s="311"/>
      <c r="F21" s="311"/>
      <c r="G21" s="311"/>
      <c r="H21" s="311"/>
      <c r="I21" s="331"/>
    </row>
    <row r="22" spans="1:11" s="323" customFormat="1" ht="78" customHeight="1" x14ac:dyDescent="0.25">
      <c r="B22" s="334"/>
      <c r="C22" s="508" t="s">
        <v>254</v>
      </c>
      <c r="D22" s="508"/>
      <c r="E22" s="508"/>
      <c r="F22" s="508"/>
      <c r="G22" s="508"/>
      <c r="H22" s="508"/>
      <c r="I22" s="335"/>
    </row>
    <row r="23" spans="1:11" x14ac:dyDescent="0.25">
      <c r="B23" s="600" t="s">
        <v>190</v>
      </c>
      <c r="C23" s="601"/>
      <c r="D23" s="601"/>
      <c r="E23" s="601"/>
      <c r="F23" s="601"/>
      <c r="G23" s="601"/>
      <c r="H23" s="601"/>
      <c r="I23" s="602"/>
    </row>
    <row r="24" spans="1:11" x14ac:dyDescent="0.25">
      <c r="B24" s="311"/>
      <c r="C24" s="311"/>
      <c r="D24" s="311"/>
      <c r="E24" s="311"/>
      <c r="F24" s="311"/>
      <c r="G24" s="311"/>
      <c r="H24" s="311"/>
      <c r="I24" s="311"/>
    </row>
    <row r="25" spans="1:11" x14ac:dyDescent="0.25">
      <c r="B25" s="311"/>
      <c r="C25" s="311"/>
      <c r="D25" s="311"/>
      <c r="E25" s="311"/>
      <c r="F25" s="311"/>
      <c r="G25" s="311"/>
      <c r="H25" s="311"/>
      <c r="I25" s="311"/>
    </row>
    <row r="26" spans="1:11" ht="39.75" customHeight="1" x14ac:dyDescent="0.25">
      <c r="B26" s="311"/>
      <c r="C26" s="311"/>
      <c r="D26" s="311"/>
      <c r="E26" s="311"/>
      <c r="F26" s="311"/>
      <c r="G26" s="311"/>
      <c r="H26" s="311"/>
      <c r="I26" s="311"/>
    </row>
    <row r="27" spans="1:11" x14ac:dyDescent="0.25">
      <c r="B27" s="311"/>
      <c r="C27" s="311"/>
      <c r="D27" s="311"/>
      <c r="E27" s="311"/>
      <c r="F27" s="311"/>
      <c r="G27" s="311"/>
      <c r="H27" s="311"/>
      <c r="I27" s="311"/>
    </row>
    <row r="28" spans="1:11" x14ac:dyDescent="0.25">
      <c r="B28" s="311"/>
      <c r="C28" s="311"/>
      <c r="D28" s="311"/>
      <c r="E28" s="311"/>
      <c r="F28" s="311"/>
      <c r="G28" s="311"/>
      <c r="H28" s="311"/>
      <c r="I28" s="311"/>
      <c r="J28" s="306"/>
      <c r="K28" s="306"/>
    </row>
    <row r="29" spans="1:11" x14ac:dyDescent="0.25">
      <c r="A29" s="302"/>
      <c r="B29" s="311"/>
      <c r="C29" s="311"/>
      <c r="D29" s="311"/>
      <c r="E29" s="311"/>
      <c r="F29" s="311"/>
      <c r="G29" s="311"/>
      <c r="H29" s="311"/>
      <c r="I29" s="311"/>
    </row>
    <row r="30" spans="1:11" x14ac:dyDescent="0.25">
      <c r="B30" s="311"/>
      <c r="C30" s="311"/>
      <c r="D30" s="311"/>
      <c r="E30" s="311"/>
      <c r="F30" s="311"/>
      <c r="G30" s="311"/>
      <c r="H30" s="311"/>
      <c r="I30" s="311"/>
    </row>
    <row r="31" spans="1:11" ht="25.5" customHeight="1" x14ac:dyDescent="0.25">
      <c r="B31" s="311"/>
      <c r="C31" s="504" t="s">
        <v>257</v>
      </c>
      <c r="D31" s="504"/>
      <c r="E31" s="504"/>
      <c r="F31" s="504"/>
      <c r="G31" s="504"/>
      <c r="H31" s="504"/>
      <c r="I31" s="311"/>
    </row>
    <row r="32" spans="1:11" x14ac:dyDescent="0.25">
      <c r="B32" s="311"/>
      <c r="C32" s="311"/>
      <c r="D32" s="311"/>
      <c r="E32" s="311"/>
      <c r="F32" s="311"/>
      <c r="G32" s="311"/>
      <c r="H32" s="311"/>
      <c r="I32" s="311"/>
    </row>
    <row r="33" spans="2:9" x14ac:dyDescent="0.25">
      <c r="B33" s="311"/>
      <c r="C33" s="311"/>
      <c r="D33" s="311"/>
      <c r="E33" s="311"/>
      <c r="F33" s="311"/>
      <c r="G33" s="311"/>
      <c r="H33" s="311"/>
      <c r="I33" s="311"/>
    </row>
    <row r="35" spans="2:9" x14ac:dyDescent="0.25">
      <c r="B35" s="302"/>
      <c r="I35" s="302"/>
    </row>
  </sheetData>
  <mergeCells count="6">
    <mergeCell ref="C12:H12"/>
    <mergeCell ref="C17:H17"/>
    <mergeCell ref="C19:H19"/>
    <mergeCell ref="C22:H22"/>
    <mergeCell ref="C31:H31"/>
    <mergeCell ref="B23:I23"/>
  </mergeCells>
  <printOptions horizontalCentered="1"/>
  <pageMargins left="0.78740157480314965" right="0.78740157480314965" top="0.74803149606299213" bottom="0.74803149606299213" header="0.31496062992125984" footer="0.31496062992125984"/>
  <pageSetup paperSize="9" orientation="portrait" verticalDpi="597"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7"/>
  <sheetViews>
    <sheetView showGridLines="0" zoomScaleNormal="100" workbookViewId="0">
      <selection sqref="A1:A67"/>
    </sheetView>
  </sheetViews>
  <sheetFormatPr defaultColWidth="9" defaultRowHeight="12.75" x14ac:dyDescent="0.2"/>
  <cols>
    <col min="1" max="1" width="3.28515625" style="455" customWidth="1"/>
    <col min="2" max="2" width="7.5703125" style="68" customWidth="1"/>
    <col min="3" max="3" width="6.7109375" style="68" customWidth="1"/>
    <col min="4" max="4" width="23.42578125" style="69" customWidth="1"/>
    <col min="5" max="5" width="9.42578125" style="68" customWidth="1"/>
    <col min="6" max="6" width="10.42578125" style="68" bestFit="1" customWidth="1"/>
    <col min="7" max="7" width="9.42578125" style="68" customWidth="1"/>
    <col min="8" max="8" width="10.28515625" style="75" customWidth="1"/>
    <col min="9" max="9" width="12.42578125" style="68" customWidth="1"/>
    <col min="10" max="10" width="1.85546875" style="68" customWidth="1"/>
    <col min="11" max="256" width="9" style="68"/>
    <col min="257" max="257" width="3.28515625" style="68" customWidth="1"/>
    <col min="258" max="258" width="7.5703125" style="68" customWidth="1"/>
    <col min="259" max="259" width="6.7109375" style="68" customWidth="1"/>
    <col min="260" max="260" width="19.85546875" style="68" customWidth="1"/>
    <col min="261" max="261" width="9.42578125" style="68" customWidth="1"/>
    <col min="262" max="262" width="10" style="68" customWidth="1"/>
    <col min="263" max="263" width="9.42578125" style="68" customWidth="1"/>
    <col min="264" max="264" width="10.28515625" style="68" customWidth="1"/>
    <col min="265" max="265" width="11.140625" style="68" customWidth="1"/>
    <col min="266" max="266" width="1.85546875" style="68" customWidth="1"/>
    <col min="267" max="512" width="9" style="68"/>
    <col min="513" max="513" width="3.28515625" style="68" customWidth="1"/>
    <col min="514" max="514" width="7.5703125" style="68" customWidth="1"/>
    <col min="515" max="515" width="6.7109375" style="68" customWidth="1"/>
    <col min="516" max="516" width="19.85546875" style="68" customWidth="1"/>
    <col min="517" max="517" width="9.42578125" style="68" customWidth="1"/>
    <col min="518" max="518" width="10" style="68" customWidth="1"/>
    <col min="519" max="519" width="9.42578125" style="68" customWidth="1"/>
    <col min="520" max="520" width="10.28515625" style="68" customWidth="1"/>
    <col min="521" max="521" width="11.140625" style="68" customWidth="1"/>
    <col min="522" max="522" width="1.85546875" style="68" customWidth="1"/>
    <col min="523" max="768" width="9" style="68"/>
    <col min="769" max="769" width="3.28515625" style="68" customWidth="1"/>
    <col min="770" max="770" width="7.5703125" style="68" customWidth="1"/>
    <col min="771" max="771" width="6.7109375" style="68" customWidth="1"/>
    <col min="772" max="772" width="19.85546875" style="68" customWidth="1"/>
    <col min="773" max="773" width="9.42578125" style="68" customWidth="1"/>
    <col min="774" max="774" width="10" style="68" customWidth="1"/>
    <col min="775" max="775" width="9.42578125" style="68" customWidth="1"/>
    <col min="776" max="776" width="10.28515625" style="68" customWidth="1"/>
    <col min="777" max="777" width="11.140625" style="68" customWidth="1"/>
    <col min="778" max="778" width="1.85546875" style="68" customWidth="1"/>
    <col min="779" max="1024" width="9" style="68"/>
    <col min="1025" max="1025" width="3.28515625" style="68" customWidth="1"/>
    <col min="1026" max="1026" width="7.5703125" style="68" customWidth="1"/>
    <col min="1027" max="1027" width="6.7109375" style="68" customWidth="1"/>
    <col min="1028" max="1028" width="19.85546875" style="68" customWidth="1"/>
    <col min="1029" max="1029" width="9.42578125" style="68" customWidth="1"/>
    <col min="1030" max="1030" width="10" style="68" customWidth="1"/>
    <col min="1031" max="1031" width="9.42578125" style="68" customWidth="1"/>
    <col min="1032" max="1032" width="10.28515625" style="68" customWidth="1"/>
    <col min="1033" max="1033" width="11.140625" style="68" customWidth="1"/>
    <col min="1034" max="1034" width="1.85546875" style="68" customWidth="1"/>
    <col min="1035" max="1280" width="9" style="68"/>
    <col min="1281" max="1281" width="3.28515625" style="68" customWidth="1"/>
    <col min="1282" max="1282" width="7.5703125" style="68" customWidth="1"/>
    <col min="1283" max="1283" width="6.7109375" style="68" customWidth="1"/>
    <col min="1284" max="1284" width="19.85546875" style="68" customWidth="1"/>
    <col min="1285" max="1285" width="9.42578125" style="68" customWidth="1"/>
    <col min="1286" max="1286" width="10" style="68" customWidth="1"/>
    <col min="1287" max="1287" width="9.42578125" style="68" customWidth="1"/>
    <col min="1288" max="1288" width="10.28515625" style="68" customWidth="1"/>
    <col min="1289" max="1289" width="11.140625" style="68" customWidth="1"/>
    <col min="1290" max="1290" width="1.85546875" style="68" customWidth="1"/>
    <col min="1291" max="1536" width="9" style="68"/>
    <col min="1537" max="1537" width="3.28515625" style="68" customWidth="1"/>
    <col min="1538" max="1538" width="7.5703125" style="68" customWidth="1"/>
    <col min="1539" max="1539" width="6.7109375" style="68" customWidth="1"/>
    <col min="1540" max="1540" width="19.85546875" style="68" customWidth="1"/>
    <col min="1541" max="1541" width="9.42578125" style="68" customWidth="1"/>
    <col min="1542" max="1542" width="10" style="68" customWidth="1"/>
    <col min="1543" max="1543" width="9.42578125" style="68" customWidth="1"/>
    <col min="1544" max="1544" width="10.28515625" style="68" customWidth="1"/>
    <col min="1545" max="1545" width="11.140625" style="68" customWidth="1"/>
    <col min="1546" max="1546" width="1.85546875" style="68" customWidth="1"/>
    <col min="1547" max="1792" width="9" style="68"/>
    <col min="1793" max="1793" width="3.28515625" style="68" customWidth="1"/>
    <col min="1794" max="1794" width="7.5703125" style="68" customWidth="1"/>
    <col min="1795" max="1795" width="6.7109375" style="68" customWidth="1"/>
    <col min="1796" max="1796" width="19.85546875" style="68" customWidth="1"/>
    <col min="1797" max="1797" width="9.42578125" style="68" customWidth="1"/>
    <col min="1798" max="1798" width="10" style="68" customWidth="1"/>
    <col min="1799" max="1799" width="9.42578125" style="68" customWidth="1"/>
    <col min="1800" max="1800" width="10.28515625" style="68" customWidth="1"/>
    <col min="1801" max="1801" width="11.140625" style="68" customWidth="1"/>
    <col min="1802" max="1802" width="1.85546875" style="68" customWidth="1"/>
    <col min="1803" max="2048" width="9" style="68"/>
    <col min="2049" max="2049" width="3.28515625" style="68" customWidth="1"/>
    <col min="2050" max="2050" width="7.5703125" style="68" customWidth="1"/>
    <col min="2051" max="2051" width="6.7109375" style="68" customWidth="1"/>
    <col min="2052" max="2052" width="19.85546875" style="68" customWidth="1"/>
    <col min="2053" max="2053" width="9.42578125" style="68" customWidth="1"/>
    <col min="2054" max="2054" width="10" style="68" customWidth="1"/>
    <col min="2055" max="2055" width="9.42578125" style="68" customWidth="1"/>
    <col min="2056" max="2056" width="10.28515625" style="68" customWidth="1"/>
    <col min="2057" max="2057" width="11.140625" style="68" customWidth="1"/>
    <col min="2058" max="2058" width="1.85546875" style="68" customWidth="1"/>
    <col min="2059" max="2304" width="9" style="68"/>
    <col min="2305" max="2305" width="3.28515625" style="68" customWidth="1"/>
    <col min="2306" max="2306" width="7.5703125" style="68" customWidth="1"/>
    <col min="2307" max="2307" width="6.7109375" style="68" customWidth="1"/>
    <col min="2308" max="2308" width="19.85546875" style="68" customWidth="1"/>
    <col min="2309" max="2309" width="9.42578125" style="68" customWidth="1"/>
    <col min="2310" max="2310" width="10" style="68" customWidth="1"/>
    <col min="2311" max="2311" width="9.42578125" style="68" customWidth="1"/>
    <col min="2312" max="2312" width="10.28515625" style="68" customWidth="1"/>
    <col min="2313" max="2313" width="11.140625" style="68" customWidth="1"/>
    <col min="2314" max="2314" width="1.85546875" style="68" customWidth="1"/>
    <col min="2315" max="2560" width="9" style="68"/>
    <col min="2561" max="2561" width="3.28515625" style="68" customWidth="1"/>
    <col min="2562" max="2562" width="7.5703125" style="68" customWidth="1"/>
    <col min="2563" max="2563" width="6.7109375" style="68" customWidth="1"/>
    <col min="2564" max="2564" width="19.85546875" style="68" customWidth="1"/>
    <col min="2565" max="2565" width="9.42578125" style="68" customWidth="1"/>
    <col min="2566" max="2566" width="10" style="68" customWidth="1"/>
    <col min="2567" max="2567" width="9.42578125" style="68" customWidth="1"/>
    <col min="2568" max="2568" width="10.28515625" style="68" customWidth="1"/>
    <col min="2569" max="2569" width="11.140625" style="68" customWidth="1"/>
    <col min="2570" max="2570" width="1.85546875" style="68" customWidth="1"/>
    <col min="2571" max="2816" width="9" style="68"/>
    <col min="2817" max="2817" width="3.28515625" style="68" customWidth="1"/>
    <col min="2818" max="2818" width="7.5703125" style="68" customWidth="1"/>
    <col min="2819" max="2819" width="6.7109375" style="68" customWidth="1"/>
    <col min="2820" max="2820" width="19.85546875" style="68" customWidth="1"/>
    <col min="2821" max="2821" width="9.42578125" style="68" customWidth="1"/>
    <col min="2822" max="2822" width="10" style="68" customWidth="1"/>
    <col min="2823" max="2823" width="9.42578125" style="68" customWidth="1"/>
    <col min="2824" max="2824" width="10.28515625" style="68" customWidth="1"/>
    <col min="2825" max="2825" width="11.140625" style="68" customWidth="1"/>
    <col min="2826" max="2826" width="1.85546875" style="68" customWidth="1"/>
    <col min="2827" max="3072" width="9" style="68"/>
    <col min="3073" max="3073" width="3.28515625" style="68" customWidth="1"/>
    <col min="3074" max="3074" width="7.5703125" style="68" customWidth="1"/>
    <col min="3075" max="3075" width="6.7109375" style="68" customWidth="1"/>
    <col min="3076" max="3076" width="19.85546875" style="68" customWidth="1"/>
    <col min="3077" max="3077" width="9.42578125" style="68" customWidth="1"/>
    <col min="3078" max="3078" width="10" style="68" customWidth="1"/>
    <col min="3079" max="3079" width="9.42578125" style="68" customWidth="1"/>
    <col min="3080" max="3080" width="10.28515625" style="68" customWidth="1"/>
    <col min="3081" max="3081" width="11.140625" style="68" customWidth="1"/>
    <col min="3082" max="3082" width="1.85546875" style="68" customWidth="1"/>
    <col min="3083" max="3328" width="9" style="68"/>
    <col min="3329" max="3329" width="3.28515625" style="68" customWidth="1"/>
    <col min="3330" max="3330" width="7.5703125" style="68" customWidth="1"/>
    <col min="3331" max="3331" width="6.7109375" style="68" customWidth="1"/>
    <col min="3332" max="3332" width="19.85546875" style="68" customWidth="1"/>
    <col min="3333" max="3333" width="9.42578125" style="68" customWidth="1"/>
    <col min="3334" max="3334" width="10" style="68" customWidth="1"/>
    <col min="3335" max="3335" width="9.42578125" style="68" customWidth="1"/>
    <col min="3336" max="3336" width="10.28515625" style="68" customWidth="1"/>
    <col min="3337" max="3337" width="11.140625" style="68" customWidth="1"/>
    <col min="3338" max="3338" width="1.85546875" style="68" customWidth="1"/>
    <col min="3339" max="3584" width="9" style="68"/>
    <col min="3585" max="3585" width="3.28515625" style="68" customWidth="1"/>
    <col min="3586" max="3586" width="7.5703125" style="68" customWidth="1"/>
    <col min="3587" max="3587" width="6.7109375" style="68" customWidth="1"/>
    <col min="3588" max="3588" width="19.85546875" style="68" customWidth="1"/>
    <col min="3589" max="3589" width="9.42578125" style="68" customWidth="1"/>
    <col min="3590" max="3590" width="10" style="68" customWidth="1"/>
    <col min="3591" max="3591" width="9.42578125" style="68" customWidth="1"/>
    <col min="3592" max="3592" width="10.28515625" style="68" customWidth="1"/>
    <col min="3593" max="3593" width="11.140625" style="68" customWidth="1"/>
    <col min="3594" max="3594" width="1.85546875" style="68" customWidth="1"/>
    <col min="3595" max="3840" width="9" style="68"/>
    <col min="3841" max="3841" width="3.28515625" style="68" customWidth="1"/>
    <col min="3842" max="3842" width="7.5703125" style="68" customWidth="1"/>
    <col min="3843" max="3843" width="6.7109375" style="68" customWidth="1"/>
    <col min="3844" max="3844" width="19.85546875" style="68" customWidth="1"/>
    <col min="3845" max="3845" width="9.42578125" style="68" customWidth="1"/>
    <col min="3846" max="3846" width="10" style="68" customWidth="1"/>
    <col min="3847" max="3847" width="9.42578125" style="68" customWidth="1"/>
    <col min="3848" max="3848" width="10.28515625" style="68" customWidth="1"/>
    <col min="3849" max="3849" width="11.140625" style="68" customWidth="1"/>
    <col min="3850" max="3850" width="1.85546875" style="68" customWidth="1"/>
    <col min="3851" max="4096" width="9" style="68"/>
    <col min="4097" max="4097" width="3.28515625" style="68" customWidth="1"/>
    <col min="4098" max="4098" width="7.5703125" style="68" customWidth="1"/>
    <col min="4099" max="4099" width="6.7109375" style="68" customWidth="1"/>
    <col min="4100" max="4100" width="19.85546875" style="68" customWidth="1"/>
    <col min="4101" max="4101" width="9.42578125" style="68" customWidth="1"/>
    <col min="4102" max="4102" width="10" style="68" customWidth="1"/>
    <col min="4103" max="4103" width="9.42578125" style="68" customWidth="1"/>
    <col min="4104" max="4104" width="10.28515625" style="68" customWidth="1"/>
    <col min="4105" max="4105" width="11.140625" style="68" customWidth="1"/>
    <col min="4106" max="4106" width="1.85546875" style="68" customWidth="1"/>
    <col min="4107" max="4352" width="9" style="68"/>
    <col min="4353" max="4353" width="3.28515625" style="68" customWidth="1"/>
    <col min="4354" max="4354" width="7.5703125" style="68" customWidth="1"/>
    <col min="4355" max="4355" width="6.7109375" style="68" customWidth="1"/>
    <col min="4356" max="4356" width="19.85546875" style="68" customWidth="1"/>
    <col min="4357" max="4357" width="9.42578125" style="68" customWidth="1"/>
    <col min="4358" max="4358" width="10" style="68" customWidth="1"/>
    <col min="4359" max="4359" width="9.42578125" style="68" customWidth="1"/>
    <col min="4360" max="4360" width="10.28515625" style="68" customWidth="1"/>
    <col min="4361" max="4361" width="11.140625" style="68" customWidth="1"/>
    <col min="4362" max="4362" width="1.85546875" style="68" customWidth="1"/>
    <col min="4363" max="4608" width="9" style="68"/>
    <col min="4609" max="4609" width="3.28515625" style="68" customWidth="1"/>
    <col min="4610" max="4610" width="7.5703125" style="68" customWidth="1"/>
    <col min="4611" max="4611" width="6.7109375" style="68" customWidth="1"/>
    <col min="4612" max="4612" width="19.85546875" style="68" customWidth="1"/>
    <col min="4613" max="4613" width="9.42578125" style="68" customWidth="1"/>
    <col min="4614" max="4614" width="10" style="68" customWidth="1"/>
    <col min="4615" max="4615" width="9.42578125" style="68" customWidth="1"/>
    <col min="4616" max="4616" width="10.28515625" style="68" customWidth="1"/>
    <col min="4617" max="4617" width="11.140625" style="68" customWidth="1"/>
    <col min="4618" max="4618" width="1.85546875" style="68" customWidth="1"/>
    <col min="4619" max="4864" width="9" style="68"/>
    <col min="4865" max="4865" width="3.28515625" style="68" customWidth="1"/>
    <col min="4866" max="4866" width="7.5703125" style="68" customWidth="1"/>
    <col min="4867" max="4867" width="6.7109375" style="68" customWidth="1"/>
    <col min="4868" max="4868" width="19.85546875" style="68" customWidth="1"/>
    <col min="4869" max="4869" width="9.42578125" style="68" customWidth="1"/>
    <col min="4870" max="4870" width="10" style="68" customWidth="1"/>
    <col min="4871" max="4871" width="9.42578125" style="68" customWidth="1"/>
    <col min="4872" max="4872" width="10.28515625" style="68" customWidth="1"/>
    <col min="4873" max="4873" width="11.140625" style="68" customWidth="1"/>
    <col min="4874" max="4874" width="1.85546875" style="68" customWidth="1"/>
    <col min="4875" max="5120" width="9" style="68"/>
    <col min="5121" max="5121" width="3.28515625" style="68" customWidth="1"/>
    <col min="5122" max="5122" width="7.5703125" style="68" customWidth="1"/>
    <col min="5123" max="5123" width="6.7109375" style="68" customWidth="1"/>
    <col min="5124" max="5124" width="19.85546875" style="68" customWidth="1"/>
    <col min="5125" max="5125" width="9.42578125" style="68" customWidth="1"/>
    <col min="5126" max="5126" width="10" style="68" customWidth="1"/>
    <col min="5127" max="5127" width="9.42578125" style="68" customWidth="1"/>
    <col min="5128" max="5128" width="10.28515625" style="68" customWidth="1"/>
    <col min="5129" max="5129" width="11.140625" style="68" customWidth="1"/>
    <col min="5130" max="5130" width="1.85546875" style="68" customWidth="1"/>
    <col min="5131" max="5376" width="9" style="68"/>
    <col min="5377" max="5377" width="3.28515625" style="68" customWidth="1"/>
    <col min="5378" max="5378" width="7.5703125" style="68" customWidth="1"/>
    <col min="5379" max="5379" width="6.7109375" style="68" customWidth="1"/>
    <col min="5380" max="5380" width="19.85546875" style="68" customWidth="1"/>
    <col min="5381" max="5381" width="9.42578125" style="68" customWidth="1"/>
    <col min="5382" max="5382" width="10" style="68" customWidth="1"/>
    <col min="5383" max="5383" width="9.42578125" style="68" customWidth="1"/>
    <col min="5384" max="5384" width="10.28515625" style="68" customWidth="1"/>
    <col min="5385" max="5385" width="11.140625" style="68" customWidth="1"/>
    <col min="5386" max="5386" width="1.85546875" style="68" customWidth="1"/>
    <col min="5387" max="5632" width="9" style="68"/>
    <col min="5633" max="5633" width="3.28515625" style="68" customWidth="1"/>
    <col min="5634" max="5634" width="7.5703125" style="68" customWidth="1"/>
    <col min="5635" max="5635" width="6.7109375" style="68" customWidth="1"/>
    <col min="5636" max="5636" width="19.85546875" style="68" customWidth="1"/>
    <col min="5637" max="5637" width="9.42578125" style="68" customWidth="1"/>
    <col min="5638" max="5638" width="10" style="68" customWidth="1"/>
    <col min="5639" max="5639" width="9.42578125" style="68" customWidth="1"/>
    <col min="5640" max="5640" width="10.28515625" style="68" customWidth="1"/>
    <col min="5641" max="5641" width="11.140625" style="68" customWidth="1"/>
    <col min="5642" max="5642" width="1.85546875" style="68" customWidth="1"/>
    <col min="5643" max="5888" width="9" style="68"/>
    <col min="5889" max="5889" width="3.28515625" style="68" customWidth="1"/>
    <col min="5890" max="5890" width="7.5703125" style="68" customWidth="1"/>
    <col min="5891" max="5891" width="6.7109375" style="68" customWidth="1"/>
    <col min="5892" max="5892" width="19.85546875" style="68" customWidth="1"/>
    <col min="5893" max="5893" width="9.42578125" style="68" customWidth="1"/>
    <col min="5894" max="5894" width="10" style="68" customWidth="1"/>
    <col min="5895" max="5895" width="9.42578125" style="68" customWidth="1"/>
    <col min="5896" max="5896" width="10.28515625" style="68" customWidth="1"/>
    <col min="5897" max="5897" width="11.140625" style="68" customWidth="1"/>
    <col min="5898" max="5898" width="1.85546875" style="68" customWidth="1"/>
    <col min="5899" max="6144" width="9" style="68"/>
    <col min="6145" max="6145" width="3.28515625" style="68" customWidth="1"/>
    <col min="6146" max="6146" width="7.5703125" style="68" customWidth="1"/>
    <col min="6147" max="6147" width="6.7109375" style="68" customWidth="1"/>
    <col min="6148" max="6148" width="19.85546875" style="68" customWidth="1"/>
    <col min="6149" max="6149" width="9.42578125" style="68" customWidth="1"/>
    <col min="6150" max="6150" width="10" style="68" customWidth="1"/>
    <col min="6151" max="6151" width="9.42578125" style="68" customWidth="1"/>
    <col min="6152" max="6152" width="10.28515625" style="68" customWidth="1"/>
    <col min="6153" max="6153" width="11.140625" style="68" customWidth="1"/>
    <col min="6154" max="6154" width="1.85546875" style="68" customWidth="1"/>
    <col min="6155" max="6400" width="9" style="68"/>
    <col min="6401" max="6401" width="3.28515625" style="68" customWidth="1"/>
    <col min="6402" max="6402" width="7.5703125" style="68" customWidth="1"/>
    <col min="6403" max="6403" width="6.7109375" style="68" customWidth="1"/>
    <col min="6404" max="6404" width="19.85546875" style="68" customWidth="1"/>
    <col min="6405" max="6405" width="9.42578125" style="68" customWidth="1"/>
    <col min="6406" max="6406" width="10" style="68" customWidth="1"/>
    <col min="6407" max="6407" width="9.42578125" style="68" customWidth="1"/>
    <col min="6408" max="6408" width="10.28515625" style="68" customWidth="1"/>
    <col min="6409" max="6409" width="11.140625" style="68" customWidth="1"/>
    <col min="6410" max="6410" width="1.85546875" style="68" customWidth="1"/>
    <col min="6411" max="6656" width="9" style="68"/>
    <col min="6657" max="6657" width="3.28515625" style="68" customWidth="1"/>
    <col min="6658" max="6658" width="7.5703125" style="68" customWidth="1"/>
    <col min="6659" max="6659" width="6.7109375" style="68" customWidth="1"/>
    <col min="6660" max="6660" width="19.85546875" style="68" customWidth="1"/>
    <col min="6661" max="6661" width="9.42578125" style="68" customWidth="1"/>
    <col min="6662" max="6662" width="10" style="68" customWidth="1"/>
    <col min="6663" max="6663" width="9.42578125" style="68" customWidth="1"/>
    <col min="6664" max="6664" width="10.28515625" style="68" customWidth="1"/>
    <col min="6665" max="6665" width="11.140625" style="68" customWidth="1"/>
    <col min="6666" max="6666" width="1.85546875" style="68" customWidth="1"/>
    <col min="6667" max="6912" width="9" style="68"/>
    <col min="6913" max="6913" width="3.28515625" style="68" customWidth="1"/>
    <col min="6914" max="6914" width="7.5703125" style="68" customWidth="1"/>
    <col min="6915" max="6915" width="6.7109375" style="68" customWidth="1"/>
    <col min="6916" max="6916" width="19.85546875" style="68" customWidth="1"/>
    <col min="6917" max="6917" width="9.42578125" style="68" customWidth="1"/>
    <col min="6918" max="6918" width="10" style="68" customWidth="1"/>
    <col min="6919" max="6919" width="9.42578125" style="68" customWidth="1"/>
    <col min="6920" max="6920" width="10.28515625" style="68" customWidth="1"/>
    <col min="6921" max="6921" width="11.140625" style="68" customWidth="1"/>
    <col min="6922" max="6922" width="1.85546875" style="68" customWidth="1"/>
    <col min="6923" max="7168" width="9" style="68"/>
    <col min="7169" max="7169" width="3.28515625" style="68" customWidth="1"/>
    <col min="7170" max="7170" width="7.5703125" style="68" customWidth="1"/>
    <col min="7171" max="7171" width="6.7109375" style="68" customWidth="1"/>
    <col min="7172" max="7172" width="19.85546875" style="68" customWidth="1"/>
    <col min="7173" max="7173" width="9.42578125" style="68" customWidth="1"/>
    <col min="7174" max="7174" width="10" style="68" customWidth="1"/>
    <col min="7175" max="7175" width="9.42578125" style="68" customWidth="1"/>
    <col min="7176" max="7176" width="10.28515625" style="68" customWidth="1"/>
    <col min="7177" max="7177" width="11.140625" style="68" customWidth="1"/>
    <col min="7178" max="7178" width="1.85546875" style="68" customWidth="1"/>
    <col min="7179" max="7424" width="9" style="68"/>
    <col min="7425" max="7425" width="3.28515625" style="68" customWidth="1"/>
    <col min="7426" max="7426" width="7.5703125" style="68" customWidth="1"/>
    <col min="7427" max="7427" width="6.7109375" style="68" customWidth="1"/>
    <col min="7428" max="7428" width="19.85546875" style="68" customWidth="1"/>
    <col min="7429" max="7429" width="9.42578125" style="68" customWidth="1"/>
    <col min="7430" max="7430" width="10" style="68" customWidth="1"/>
    <col min="7431" max="7431" width="9.42578125" style="68" customWidth="1"/>
    <col min="7432" max="7432" width="10.28515625" style="68" customWidth="1"/>
    <col min="7433" max="7433" width="11.140625" style="68" customWidth="1"/>
    <col min="7434" max="7434" width="1.85546875" style="68" customWidth="1"/>
    <col min="7435" max="7680" width="9" style="68"/>
    <col min="7681" max="7681" width="3.28515625" style="68" customWidth="1"/>
    <col min="7682" max="7682" width="7.5703125" style="68" customWidth="1"/>
    <col min="7683" max="7683" width="6.7109375" style="68" customWidth="1"/>
    <col min="7684" max="7684" width="19.85546875" style="68" customWidth="1"/>
    <col min="7685" max="7685" width="9.42578125" style="68" customWidth="1"/>
    <col min="7686" max="7686" width="10" style="68" customWidth="1"/>
    <col min="7687" max="7687" width="9.42578125" style="68" customWidth="1"/>
    <col min="7688" max="7688" width="10.28515625" style="68" customWidth="1"/>
    <col min="7689" max="7689" width="11.140625" style="68" customWidth="1"/>
    <col min="7690" max="7690" width="1.85546875" style="68" customWidth="1"/>
    <col min="7691" max="7936" width="9" style="68"/>
    <col min="7937" max="7937" width="3.28515625" style="68" customWidth="1"/>
    <col min="7938" max="7938" width="7.5703125" style="68" customWidth="1"/>
    <col min="7939" max="7939" width="6.7109375" style="68" customWidth="1"/>
    <col min="7940" max="7940" width="19.85546875" style="68" customWidth="1"/>
    <col min="7941" max="7941" width="9.42578125" style="68" customWidth="1"/>
    <col min="7942" max="7942" width="10" style="68" customWidth="1"/>
    <col min="7943" max="7943" width="9.42578125" style="68" customWidth="1"/>
    <col min="7944" max="7944" width="10.28515625" style="68" customWidth="1"/>
    <col min="7945" max="7945" width="11.140625" style="68" customWidth="1"/>
    <col min="7946" max="7946" width="1.85546875" style="68" customWidth="1"/>
    <col min="7947" max="8192" width="9" style="68"/>
    <col min="8193" max="8193" width="3.28515625" style="68" customWidth="1"/>
    <col min="8194" max="8194" width="7.5703125" style="68" customWidth="1"/>
    <col min="8195" max="8195" width="6.7109375" style="68" customWidth="1"/>
    <col min="8196" max="8196" width="19.85546875" style="68" customWidth="1"/>
    <col min="8197" max="8197" width="9.42578125" style="68" customWidth="1"/>
    <col min="8198" max="8198" width="10" style="68" customWidth="1"/>
    <col min="8199" max="8199" width="9.42578125" style="68" customWidth="1"/>
    <col min="8200" max="8200" width="10.28515625" style="68" customWidth="1"/>
    <col min="8201" max="8201" width="11.140625" style="68" customWidth="1"/>
    <col min="8202" max="8202" width="1.85546875" style="68" customWidth="1"/>
    <col min="8203" max="8448" width="9" style="68"/>
    <col min="8449" max="8449" width="3.28515625" style="68" customWidth="1"/>
    <col min="8450" max="8450" width="7.5703125" style="68" customWidth="1"/>
    <col min="8451" max="8451" width="6.7109375" style="68" customWidth="1"/>
    <col min="8452" max="8452" width="19.85546875" style="68" customWidth="1"/>
    <col min="8453" max="8453" width="9.42578125" style="68" customWidth="1"/>
    <col min="8454" max="8454" width="10" style="68" customWidth="1"/>
    <col min="8455" max="8455" width="9.42578125" style="68" customWidth="1"/>
    <col min="8456" max="8456" width="10.28515625" style="68" customWidth="1"/>
    <col min="8457" max="8457" width="11.140625" style="68" customWidth="1"/>
    <col min="8458" max="8458" width="1.85546875" style="68" customWidth="1"/>
    <col min="8459" max="8704" width="9" style="68"/>
    <col min="8705" max="8705" width="3.28515625" style="68" customWidth="1"/>
    <col min="8706" max="8706" width="7.5703125" style="68" customWidth="1"/>
    <col min="8707" max="8707" width="6.7109375" style="68" customWidth="1"/>
    <col min="8708" max="8708" width="19.85546875" style="68" customWidth="1"/>
    <col min="8709" max="8709" width="9.42578125" style="68" customWidth="1"/>
    <col min="8710" max="8710" width="10" style="68" customWidth="1"/>
    <col min="8711" max="8711" width="9.42578125" style="68" customWidth="1"/>
    <col min="8712" max="8712" width="10.28515625" style="68" customWidth="1"/>
    <col min="8713" max="8713" width="11.140625" style="68" customWidth="1"/>
    <col min="8714" max="8714" width="1.85546875" style="68" customWidth="1"/>
    <col min="8715" max="8960" width="9" style="68"/>
    <col min="8961" max="8961" width="3.28515625" style="68" customWidth="1"/>
    <col min="8962" max="8962" width="7.5703125" style="68" customWidth="1"/>
    <col min="8963" max="8963" width="6.7109375" style="68" customWidth="1"/>
    <col min="8964" max="8964" width="19.85546875" style="68" customWidth="1"/>
    <col min="8965" max="8965" width="9.42578125" style="68" customWidth="1"/>
    <col min="8966" max="8966" width="10" style="68" customWidth="1"/>
    <col min="8967" max="8967" width="9.42578125" style="68" customWidth="1"/>
    <col min="8968" max="8968" width="10.28515625" style="68" customWidth="1"/>
    <col min="8969" max="8969" width="11.140625" style="68" customWidth="1"/>
    <col min="8970" max="8970" width="1.85546875" style="68" customWidth="1"/>
    <col min="8971" max="9216" width="9" style="68"/>
    <col min="9217" max="9217" width="3.28515625" style="68" customWidth="1"/>
    <col min="9218" max="9218" width="7.5703125" style="68" customWidth="1"/>
    <col min="9219" max="9219" width="6.7109375" style="68" customWidth="1"/>
    <col min="9220" max="9220" width="19.85546875" style="68" customWidth="1"/>
    <col min="9221" max="9221" width="9.42578125" style="68" customWidth="1"/>
    <col min="9222" max="9222" width="10" style="68" customWidth="1"/>
    <col min="9223" max="9223" width="9.42578125" style="68" customWidth="1"/>
    <col min="9224" max="9224" width="10.28515625" style="68" customWidth="1"/>
    <col min="9225" max="9225" width="11.140625" style="68" customWidth="1"/>
    <col min="9226" max="9226" width="1.85546875" style="68" customWidth="1"/>
    <col min="9227" max="9472" width="9" style="68"/>
    <col min="9473" max="9473" width="3.28515625" style="68" customWidth="1"/>
    <col min="9474" max="9474" width="7.5703125" style="68" customWidth="1"/>
    <col min="9475" max="9475" width="6.7109375" style="68" customWidth="1"/>
    <col min="9476" max="9476" width="19.85546875" style="68" customWidth="1"/>
    <col min="9477" max="9477" width="9.42578125" style="68" customWidth="1"/>
    <col min="9478" max="9478" width="10" style="68" customWidth="1"/>
    <col min="9479" max="9479" width="9.42578125" style="68" customWidth="1"/>
    <col min="9480" max="9480" width="10.28515625" style="68" customWidth="1"/>
    <col min="9481" max="9481" width="11.140625" style="68" customWidth="1"/>
    <col min="9482" max="9482" width="1.85546875" style="68" customWidth="1"/>
    <col min="9483" max="9728" width="9" style="68"/>
    <col min="9729" max="9729" width="3.28515625" style="68" customWidth="1"/>
    <col min="9730" max="9730" width="7.5703125" style="68" customWidth="1"/>
    <col min="9731" max="9731" width="6.7109375" style="68" customWidth="1"/>
    <col min="9732" max="9732" width="19.85546875" style="68" customWidth="1"/>
    <col min="9733" max="9733" width="9.42578125" style="68" customWidth="1"/>
    <col min="9734" max="9734" width="10" style="68" customWidth="1"/>
    <col min="9735" max="9735" width="9.42578125" style="68" customWidth="1"/>
    <col min="9736" max="9736" width="10.28515625" style="68" customWidth="1"/>
    <col min="9737" max="9737" width="11.140625" style="68" customWidth="1"/>
    <col min="9738" max="9738" width="1.85546875" style="68" customWidth="1"/>
    <col min="9739" max="9984" width="9" style="68"/>
    <col min="9985" max="9985" width="3.28515625" style="68" customWidth="1"/>
    <col min="9986" max="9986" width="7.5703125" style="68" customWidth="1"/>
    <col min="9987" max="9987" width="6.7109375" style="68" customWidth="1"/>
    <col min="9988" max="9988" width="19.85546875" style="68" customWidth="1"/>
    <col min="9989" max="9989" width="9.42578125" style="68" customWidth="1"/>
    <col min="9990" max="9990" width="10" style="68" customWidth="1"/>
    <col min="9991" max="9991" width="9.42578125" style="68" customWidth="1"/>
    <col min="9992" max="9992" width="10.28515625" style="68" customWidth="1"/>
    <col min="9993" max="9993" width="11.140625" style="68" customWidth="1"/>
    <col min="9994" max="9994" width="1.85546875" style="68" customWidth="1"/>
    <col min="9995" max="10240" width="9" style="68"/>
    <col min="10241" max="10241" width="3.28515625" style="68" customWidth="1"/>
    <col min="10242" max="10242" width="7.5703125" style="68" customWidth="1"/>
    <col min="10243" max="10243" width="6.7109375" style="68" customWidth="1"/>
    <col min="10244" max="10244" width="19.85546875" style="68" customWidth="1"/>
    <col min="10245" max="10245" width="9.42578125" style="68" customWidth="1"/>
    <col min="10246" max="10246" width="10" style="68" customWidth="1"/>
    <col min="10247" max="10247" width="9.42578125" style="68" customWidth="1"/>
    <col min="10248" max="10248" width="10.28515625" style="68" customWidth="1"/>
    <col min="10249" max="10249" width="11.140625" style="68" customWidth="1"/>
    <col min="10250" max="10250" width="1.85546875" style="68" customWidth="1"/>
    <col min="10251" max="10496" width="9" style="68"/>
    <col min="10497" max="10497" width="3.28515625" style="68" customWidth="1"/>
    <col min="10498" max="10498" width="7.5703125" style="68" customWidth="1"/>
    <col min="10499" max="10499" width="6.7109375" style="68" customWidth="1"/>
    <col min="10500" max="10500" width="19.85546875" style="68" customWidth="1"/>
    <col min="10501" max="10501" width="9.42578125" style="68" customWidth="1"/>
    <col min="10502" max="10502" width="10" style="68" customWidth="1"/>
    <col min="10503" max="10503" width="9.42578125" style="68" customWidth="1"/>
    <col min="10504" max="10504" width="10.28515625" style="68" customWidth="1"/>
    <col min="10505" max="10505" width="11.140625" style="68" customWidth="1"/>
    <col min="10506" max="10506" width="1.85546875" style="68" customWidth="1"/>
    <col min="10507" max="10752" width="9" style="68"/>
    <col min="10753" max="10753" width="3.28515625" style="68" customWidth="1"/>
    <col min="10754" max="10754" width="7.5703125" style="68" customWidth="1"/>
    <col min="10755" max="10755" width="6.7109375" style="68" customWidth="1"/>
    <col min="10756" max="10756" width="19.85546875" style="68" customWidth="1"/>
    <col min="10757" max="10757" width="9.42578125" style="68" customWidth="1"/>
    <col min="10758" max="10758" width="10" style="68" customWidth="1"/>
    <col min="10759" max="10759" width="9.42578125" style="68" customWidth="1"/>
    <col min="10760" max="10760" width="10.28515625" style="68" customWidth="1"/>
    <col min="10761" max="10761" width="11.140625" style="68" customWidth="1"/>
    <col min="10762" max="10762" width="1.85546875" style="68" customWidth="1"/>
    <col min="10763" max="11008" width="9" style="68"/>
    <col min="11009" max="11009" width="3.28515625" style="68" customWidth="1"/>
    <col min="11010" max="11010" width="7.5703125" style="68" customWidth="1"/>
    <col min="11011" max="11011" width="6.7109375" style="68" customWidth="1"/>
    <col min="11012" max="11012" width="19.85546875" style="68" customWidth="1"/>
    <col min="11013" max="11013" width="9.42578125" style="68" customWidth="1"/>
    <col min="11014" max="11014" width="10" style="68" customWidth="1"/>
    <col min="11015" max="11015" width="9.42578125" style="68" customWidth="1"/>
    <col min="11016" max="11016" width="10.28515625" style="68" customWidth="1"/>
    <col min="11017" max="11017" width="11.140625" style="68" customWidth="1"/>
    <col min="11018" max="11018" width="1.85546875" style="68" customWidth="1"/>
    <col min="11019" max="11264" width="9" style="68"/>
    <col min="11265" max="11265" width="3.28515625" style="68" customWidth="1"/>
    <col min="11266" max="11266" width="7.5703125" style="68" customWidth="1"/>
    <col min="11267" max="11267" width="6.7109375" style="68" customWidth="1"/>
    <col min="11268" max="11268" width="19.85546875" style="68" customWidth="1"/>
    <col min="11269" max="11269" width="9.42578125" style="68" customWidth="1"/>
    <col min="11270" max="11270" width="10" style="68" customWidth="1"/>
    <col min="11271" max="11271" width="9.42578125" style="68" customWidth="1"/>
    <col min="11272" max="11272" width="10.28515625" style="68" customWidth="1"/>
    <col min="11273" max="11273" width="11.140625" style="68" customWidth="1"/>
    <col min="11274" max="11274" width="1.85546875" style="68" customWidth="1"/>
    <col min="11275" max="11520" width="9" style="68"/>
    <col min="11521" max="11521" width="3.28515625" style="68" customWidth="1"/>
    <col min="11522" max="11522" width="7.5703125" style="68" customWidth="1"/>
    <col min="11523" max="11523" width="6.7109375" style="68" customWidth="1"/>
    <col min="11524" max="11524" width="19.85546875" style="68" customWidth="1"/>
    <col min="11525" max="11525" width="9.42578125" style="68" customWidth="1"/>
    <col min="11526" max="11526" width="10" style="68" customWidth="1"/>
    <col min="11527" max="11527" width="9.42578125" style="68" customWidth="1"/>
    <col min="11528" max="11528" width="10.28515625" style="68" customWidth="1"/>
    <col min="11529" max="11529" width="11.140625" style="68" customWidth="1"/>
    <col min="11530" max="11530" width="1.85546875" style="68" customWidth="1"/>
    <col min="11531" max="11776" width="9" style="68"/>
    <col min="11777" max="11777" width="3.28515625" style="68" customWidth="1"/>
    <col min="11778" max="11778" width="7.5703125" style="68" customWidth="1"/>
    <col min="11779" max="11779" width="6.7109375" style="68" customWidth="1"/>
    <col min="11780" max="11780" width="19.85546875" style="68" customWidth="1"/>
    <col min="11781" max="11781" width="9.42578125" style="68" customWidth="1"/>
    <col min="11782" max="11782" width="10" style="68" customWidth="1"/>
    <col min="11783" max="11783" width="9.42578125" style="68" customWidth="1"/>
    <col min="11784" max="11784" width="10.28515625" style="68" customWidth="1"/>
    <col min="11785" max="11785" width="11.140625" style="68" customWidth="1"/>
    <col min="11786" max="11786" width="1.85546875" style="68" customWidth="1"/>
    <col min="11787" max="12032" width="9" style="68"/>
    <col min="12033" max="12033" width="3.28515625" style="68" customWidth="1"/>
    <col min="12034" max="12034" width="7.5703125" style="68" customWidth="1"/>
    <col min="12035" max="12035" width="6.7109375" style="68" customWidth="1"/>
    <col min="12036" max="12036" width="19.85546875" style="68" customWidth="1"/>
    <col min="12037" max="12037" width="9.42578125" style="68" customWidth="1"/>
    <col min="12038" max="12038" width="10" style="68" customWidth="1"/>
    <col min="12039" max="12039" width="9.42578125" style="68" customWidth="1"/>
    <col min="12040" max="12040" width="10.28515625" style="68" customWidth="1"/>
    <col min="12041" max="12041" width="11.140625" style="68" customWidth="1"/>
    <col min="12042" max="12042" width="1.85546875" style="68" customWidth="1"/>
    <col min="12043" max="12288" width="9" style="68"/>
    <col min="12289" max="12289" width="3.28515625" style="68" customWidth="1"/>
    <col min="12290" max="12290" width="7.5703125" style="68" customWidth="1"/>
    <col min="12291" max="12291" width="6.7109375" style="68" customWidth="1"/>
    <col min="12292" max="12292" width="19.85546875" style="68" customWidth="1"/>
    <col min="12293" max="12293" width="9.42578125" style="68" customWidth="1"/>
    <col min="12294" max="12294" width="10" style="68" customWidth="1"/>
    <col min="12295" max="12295" width="9.42578125" style="68" customWidth="1"/>
    <col min="12296" max="12296" width="10.28515625" style="68" customWidth="1"/>
    <col min="12297" max="12297" width="11.140625" style="68" customWidth="1"/>
    <col min="12298" max="12298" width="1.85546875" style="68" customWidth="1"/>
    <col min="12299" max="12544" width="9" style="68"/>
    <col min="12545" max="12545" width="3.28515625" style="68" customWidth="1"/>
    <col min="12546" max="12546" width="7.5703125" style="68" customWidth="1"/>
    <col min="12547" max="12547" width="6.7109375" style="68" customWidth="1"/>
    <col min="12548" max="12548" width="19.85546875" style="68" customWidth="1"/>
    <col min="12549" max="12549" width="9.42578125" style="68" customWidth="1"/>
    <col min="12550" max="12550" width="10" style="68" customWidth="1"/>
    <col min="12551" max="12551" width="9.42578125" style="68" customWidth="1"/>
    <col min="12552" max="12552" width="10.28515625" style="68" customWidth="1"/>
    <col min="12553" max="12553" width="11.140625" style="68" customWidth="1"/>
    <col min="12554" max="12554" width="1.85546875" style="68" customWidth="1"/>
    <col min="12555" max="12800" width="9" style="68"/>
    <col min="12801" max="12801" width="3.28515625" style="68" customWidth="1"/>
    <col min="12802" max="12802" width="7.5703125" style="68" customWidth="1"/>
    <col min="12803" max="12803" width="6.7109375" style="68" customWidth="1"/>
    <col min="12804" max="12804" width="19.85546875" style="68" customWidth="1"/>
    <col min="12805" max="12805" width="9.42578125" style="68" customWidth="1"/>
    <col min="12806" max="12806" width="10" style="68" customWidth="1"/>
    <col min="12807" max="12807" width="9.42578125" style="68" customWidth="1"/>
    <col min="12808" max="12808" width="10.28515625" style="68" customWidth="1"/>
    <col min="12809" max="12809" width="11.140625" style="68" customWidth="1"/>
    <col min="12810" max="12810" width="1.85546875" style="68" customWidth="1"/>
    <col min="12811" max="13056" width="9" style="68"/>
    <col min="13057" max="13057" width="3.28515625" style="68" customWidth="1"/>
    <col min="13058" max="13058" width="7.5703125" style="68" customWidth="1"/>
    <col min="13059" max="13059" width="6.7109375" style="68" customWidth="1"/>
    <col min="13060" max="13060" width="19.85546875" style="68" customWidth="1"/>
    <col min="13061" max="13061" width="9.42578125" style="68" customWidth="1"/>
    <col min="13062" max="13062" width="10" style="68" customWidth="1"/>
    <col min="13063" max="13063" width="9.42578125" style="68" customWidth="1"/>
    <col min="13064" max="13064" width="10.28515625" style="68" customWidth="1"/>
    <col min="13065" max="13065" width="11.140625" style="68" customWidth="1"/>
    <col min="13066" max="13066" width="1.85546875" style="68" customWidth="1"/>
    <col min="13067" max="13312" width="9" style="68"/>
    <col min="13313" max="13313" width="3.28515625" style="68" customWidth="1"/>
    <col min="13314" max="13314" width="7.5703125" style="68" customWidth="1"/>
    <col min="13315" max="13315" width="6.7109375" style="68" customWidth="1"/>
    <col min="13316" max="13316" width="19.85546875" style="68" customWidth="1"/>
    <col min="13317" max="13317" width="9.42578125" style="68" customWidth="1"/>
    <col min="13318" max="13318" width="10" style="68" customWidth="1"/>
    <col min="13319" max="13319" width="9.42578125" style="68" customWidth="1"/>
    <col min="13320" max="13320" width="10.28515625" style="68" customWidth="1"/>
    <col min="13321" max="13321" width="11.140625" style="68" customWidth="1"/>
    <col min="13322" max="13322" width="1.85546875" style="68" customWidth="1"/>
    <col min="13323" max="13568" width="9" style="68"/>
    <col min="13569" max="13569" width="3.28515625" style="68" customWidth="1"/>
    <col min="13570" max="13570" width="7.5703125" style="68" customWidth="1"/>
    <col min="13571" max="13571" width="6.7109375" style="68" customWidth="1"/>
    <col min="13572" max="13572" width="19.85546875" style="68" customWidth="1"/>
    <col min="13573" max="13573" width="9.42578125" style="68" customWidth="1"/>
    <col min="13574" max="13574" width="10" style="68" customWidth="1"/>
    <col min="13575" max="13575" width="9.42578125" style="68" customWidth="1"/>
    <col min="13576" max="13576" width="10.28515625" style="68" customWidth="1"/>
    <col min="13577" max="13577" width="11.140625" style="68" customWidth="1"/>
    <col min="13578" max="13578" width="1.85546875" style="68" customWidth="1"/>
    <col min="13579" max="13824" width="9" style="68"/>
    <col min="13825" max="13825" width="3.28515625" style="68" customWidth="1"/>
    <col min="13826" max="13826" width="7.5703125" style="68" customWidth="1"/>
    <col min="13827" max="13827" width="6.7109375" style="68" customWidth="1"/>
    <col min="13828" max="13828" width="19.85546875" style="68" customWidth="1"/>
    <col min="13829" max="13829" width="9.42578125" style="68" customWidth="1"/>
    <col min="13830" max="13830" width="10" style="68" customWidth="1"/>
    <col min="13831" max="13831" width="9.42578125" style="68" customWidth="1"/>
    <col min="13832" max="13832" width="10.28515625" style="68" customWidth="1"/>
    <col min="13833" max="13833" width="11.140625" style="68" customWidth="1"/>
    <col min="13834" max="13834" width="1.85546875" style="68" customWidth="1"/>
    <col min="13835" max="14080" width="9" style="68"/>
    <col min="14081" max="14081" width="3.28515625" style="68" customWidth="1"/>
    <col min="14082" max="14082" width="7.5703125" style="68" customWidth="1"/>
    <col min="14083" max="14083" width="6.7109375" style="68" customWidth="1"/>
    <col min="14084" max="14084" width="19.85546875" style="68" customWidth="1"/>
    <col min="14085" max="14085" width="9.42578125" style="68" customWidth="1"/>
    <col min="14086" max="14086" width="10" style="68" customWidth="1"/>
    <col min="14087" max="14087" width="9.42578125" style="68" customWidth="1"/>
    <col min="14088" max="14088" width="10.28515625" style="68" customWidth="1"/>
    <col min="14089" max="14089" width="11.140625" style="68" customWidth="1"/>
    <col min="14090" max="14090" width="1.85546875" style="68" customWidth="1"/>
    <col min="14091" max="14336" width="9" style="68"/>
    <col min="14337" max="14337" width="3.28515625" style="68" customWidth="1"/>
    <col min="14338" max="14338" width="7.5703125" style="68" customWidth="1"/>
    <col min="14339" max="14339" width="6.7109375" style="68" customWidth="1"/>
    <col min="14340" max="14340" width="19.85546875" style="68" customWidth="1"/>
    <col min="14341" max="14341" width="9.42578125" style="68" customWidth="1"/>
    <col min="14342" max="14342" width="10" style="68" customWidth="1"/>
    <col min="14343" max="14343" width="9.42578125" style="68" customWidth="1"/>
    <col min="14344" max="14344" width="10.28515625" style="68" customWidth="1"/>
    <col min="14345" max="14345" width="11.140625" style="68" customWidth="1"/>
    <col min="14346" max="14346" width="1.85546875" style="68" customWidth="1"/>
    <col min="14347" max="14592" width="9" style="68"/>
    <col min="14593" max="14593" width="3.28515625" style="68" customWidth="1"/>
    <col min="14594" max="14594" width="7.5703125" style="68" customWidth="1"/>
    <col min="14595" max="14595" width="6.7109375" style="68" customWidth="1"/>
    <col min="14596" max="14596" width="19.85546875" style="68" customWidth="1"/>
    <col min="14597" max="14597" width="9.42578125" style="68" customWidth="1"/>
    <col min="14598" max="14598" width="10" style="68" customWidth="1"/>
    <col min="14599" max="14599" width="9.42578125" style="68" customWidth="1"/>
    <col min="14600" max="14600" width="10.28515625" style="68" customWidth="1"/>
    <col min="14601" max="14601" width="11.140625" style="68" customWidth="1"/>
    <col min="14602" max="14602" width="1.85546875" style="68" customWidth="1"/>
    <col min="14603" max="14848" width="9" style="68"/>
    <col min="14849" max="14849" width="3.28515625" style="68" customWidth="1"/>
    <col min="14850" max="14850" width="7.5703125" style="68" customWidth="1"/>
    <col min="14851" max="14851" width="6.7109375" style="68" customWidth="1"/>
    <col min="14852" max="14852" width="19.85546875" style="68" customWidth="1"/>
    <col min="14853" max="14853" width="9.42578125" style="68" customWidth="1"/>
    <col min="14854" max="14854" width="10" style="68" customWidth="1"/>
    <col min="14855" max="14855" width="9.42578125" style="68" customWidth="1"/>
    <col min="14856" max="14856" width="10.28515625" style="68" customWidth="1"/>
    <col min="14857" max="14857" width="11.140625" style="68" customWidth="1"/>
    <col min="14858" max="14858" width="1.85546875" style="68" customWidth="1"/>
    <col min="14859" max="15104" width="9" style="68"/>
    <col min="15105" max="15105" width="3.28515625" style="68" customWidth="1"/>
    <col min="15106" max="15106" width="7.5703125" style="68" customWidth="1"/>
    <col min="15107" max="15107" width="6.7109375" style="68" customWidth="1"/>
    <col min="15108" max="15108" width="19.85546875" style="68" customWidth="1"/>
    <col min="15109" max="15109" width="9.42578125" style="68" customWidth="1"/>
    <col min="15110" max="15110" width="10" style="68" customWidth="1"/>
    <col min="15111" max="15111" width="9.42578125" style="68" customWidth="1"/>
    <col min="15112" max="15112" width="10.28515625" style="68" customWidth="1"/>
    <col min="15113" max="15113" width="11.140625" style="68" customWidth="1"/>
    <col min="15114" max="15114" width="1.85546875" style="68" customWidth="1"/>
    <col min="15115" max="15360" width="9" style="68"/>
    <col min="15361" max="15361" width="3.28515625" style="68" customWidth="1"/>
    <col min="15362" max="15362" width="7.5703125" style="68" customWidth="1"/>
    <col min="15363" max="15363" width="6.7109375" style="68" customWidth="1"/>
    <col min="15364" max="15364" width="19.85546875" style="68" customWidth="1"/>
    <col min="15365" max="15365" width="9.42578125" style="68" customWidth="1"/>
    <col min="15366" max="15366" width="10" style="68" customWidth="1"/>
    <col min="15367" max="15367" width="9.42578125" style="68" customWidth="1"/>
    <col min="15368" max="15368" width="10.28515625" style="68" customWidth="1"/>
    <col min="15369" max="15369" width="11.140625" style="68" customWidth="1"/>
    <col min="15370" max="15370" width="1.85546875" style="68" customWidth="1"/>
    <col min="15371" max="15616" width="9" style="68"/>
    <col min="15617" max="15617" width="3.28515625" style="68" customWidth="1"/>
    <col min="15618" max="15618" width="7.5703125" style="68" customWidth="1"/>
    <col min="15619" max="15619" width="6.7109375" style="68" customWidth="1"/>
    <col min="15620" max="15620" width="19.85546875" style="68" customWidth="1"/>
    <col min="15621" max="15621" width="9.42578125" style="68" customWidth="1"/>
    <col min="15622" max="15622" width="10" style="68" customWidth="1"/>
    <col min="15623" max="15623" width="9.42578125" style="68" customWidth="1"/>
    <col min="15624" max="15624" width="10.28515625" style="68" customWidth="1"/>
    <col min="15625" max="15625" width="11.140625" style="68" customWidth="1"/>
    <col min="15626" max="15626" width="1.85546875" style="68" customWidth="1"/>
    <col min="15627" max="15872" width="9" style="68"/>
    <col min="15873" max="15873" width="3.28515625" style="68" customWidth="1"/>
    <col min="15874" max="15874" width="7.5703125" style="68" customWidth="1"/>
    <col min="15875" max="15875" width="6.7109375" style="68" customWidth="1"/>
    <col min="15876" max="15876" width="19.85546875" style="68" customWidth="1"/>
    <col min="15877" max="15877" width="9.42578125" style="68" customWidth="1"/>
    <col min="15878" max="15878" width="10" style="68" customWidth="1"/>
    <col min="15879" max="15879" width="9.42578125" style="68" customWidth="1"/>
    <col min="15880" max="15880" width="10.28515625" style="68" customWidth="1"/>
    <col min="15881" max="15881" width="11.140625" style="68" customWidth="1"/>
    <col min="15882" max="15882" width="1.85546875" style="68" customWidth="1"/>
    <col min="15883" max="16128" width="9" style="68"/>
    <col min="16129" max="16129" width="3.28515625" style="68" customWidth="1"/>
    <col min="16130" max="16130" width="7.5703125" style="68" customWidth="1"/>
    <col min="16131" max="16131" width="6.7109375" style="68" customWidth="1"/>
    <col min="16132" max="16132" width="19.85546875" style="68" customWidth="1"/>
    <col min="16133" max="16133" width="9.42578125" style="68" customWidth="1"/>
    <col min="16134" max="16134" width="10" style="68" customWidth="1"/>
    <col min="16135" max="16135" width="9.42578125" style="68" customWidth="1"/>
    <col min="16136" max="16136" width="10.28515625" style="68" customWidth="1"/>
    <col min="16137" max="16137" width="11.140625" style="68" customWidth="1"/>
    <col min="16138" max="16138" width="1.85546875" style="68" customWidth="1"/>
    <col min="16139" max="16384" width="9" style="68"/>
  </cols>
  <sheetData>
    <row r="1" spans="1:9" ht="23.25" customHeight="1" x14ac:dyDescent="0.2">
      <c r="A1" s="517"/>
      <c r="I1" s="70" t="s">
        <v>185</v>
      </c>
    </row>
    <row r="2" spans="1:9" s="73" customFormat="1" ht="12.95" customHeight="1" x14ac:dyDescent="0.2">
      <c r="A2" s="517"/>
      <c r="B2" s="71" t="s">
        <v>171</v>
      </c>
      <c r="C2" s="71"/>
      <c r="D2" s="72"/>
      <c r="E2" s="71"/>
      <c r="F2" s="71"/>
      <c r="G2" s="71"/>
      <c r="H2" s="71"/>
      <c r="I2" s="71"/>
    </row>
    <row r="3" spans="1:9" s="73" customFormat="1" ht="12.95" customHeight="1" x14ac:dyDescent="0.2">
      <c r="A3" s="517"/>
      <c r="B3" s="71" t="s">
        <v>4</v>
      </c>
      <c r="C3" s="71"/>
      <c r="D3" s="72"/>
      <c r="E3" s="71"/>
      <c r="F3" s="71"/>
      <c r="G3" s="71"/>
      <c r="H3" s="71"/>
      <c r="I3" s="71"/>
    </row>
    <row r="4" spans="1:9" s="73" customFormat="1" ht="12.95" customHeight="1" x14ac:dyDescent="0.2">
      <c r="A4" s="517"/>
      <c r="B4" s="71" t="str">
        <f>"Premi lordi contabilizzati "&amp;IF([3]datitrim!J1=0,"nell'anno ","a tutto il "&amp;TRIM([3]datitrim!J1)&amp;" trimestre ")&amp;[3]datitrim!I1</f>
        <v>Premi lordi contabilizzati nell'anno 2015</v>
      </c>
      <c r="C4" s="71"/>
      <c r="D4" s="72"/>
      <c r="E4" s="71"/>
      <c r="F4" s="71"/>
      <c r="G4" s="71"/>
      <c r="H4" s="71"/>
      <c r="I4" s="71"/>
    </row>
    <row r="5" spans="1:9" s="73" customFormat="1" ht="12.95" customHeight="1" x14ac:dyDescent="0.2">
      <c r="A5" s="517"/>
      <c r="B5" s="68"/>
      <c r="H5" s="212"/>
      <c r="I5" s="74" t="s">
        <v>5</v>
      </c>
    </row>
    <row r="6" spans="1:9" ht="12.95" customHeight="1" x14ac:dyDescent="0.2">
      <c r="A6" s="517"/>
      <c r="B6" s="518" t="s">
        <v>46</v>
      </c>
      <c r="C6" s="519"/>
      <c r="D6" s="520"/>
      <c r="E6" s="76" t="s">
        <v>129</v>
      </c>
      <c r="F6" s="79"/>
      <c r="G6" s="79"/>
      <c r="H6" s="213"/>
      <c r="I6" s="119"/>
    </row>
    <row r="7" spans="1:9" ht="12.95" customHeight="1" x14ac:dyDescent="0.2">
      <c r="A7" s="517"/>
      <c r="B7" s="521"/>
      <c r="C7" s="522"/>
      <c r="D7" s="523"/>
      <c r="E7" s="511" t="s">
        <v>130</v>
      </c>
      <c r="F7" s="511" t="s">
        <v>53</v>
      </c>
      <c r="G7" s="511" t="s">
        <v>54</v>
      </c>
      <c r="H7" s="513" t="s">
        <v>55</v>
      </c>
      <c r="I7" s="81" t="s">
        <v>131</v>
      </c>
    </row>
    <row r="8" spans="1:9" ht="12.95" customHeight="1" x14ac:dyDescent="0.2">
      <c r="A8" s="517"/>
      <c r="B8" s="524"/>
      <c r="C8" s="525"/>
      <c r="D8" s="526"/>
      <c r="E8" s="512"/>
      <c r="F8" s="512"/>
      <c r="G8" s="512"/>
      <c r="H8" s="514"/>
      <c r="I8" s="214" t="s">
        <v>132</v>
      </c>
    </row>
    <row r="9" spans="1:9" ht="12.95" customHeight="1" x14ac:dyDescent="0.2">
      <c r="A9" s="517"/>
      <c r="B9" s="122" t="s">
        <v>59</v>
      </c>
      <c r="C9" s="123" t="s">
        <v>60</v>
      </c>
      <c r="D9" s="124"/>
      <c r="E9" s="87"/>
      <c r="F9" s="87"/>
      <c r="G9" s="87"/>
      <c r="H9" s="88"/>
      <c r="I9" s="87"/>
    </row>
    <row r="10" spans="1:9" ht="12" customHeight="1" x14ac:dyDescent="0.2">
      <c r="A10" s="517"/>
      <c r="B10" s="89"/>
      <c r="C10" s="86" t="s">
        <v>133</v>
      </c>
      <c r="D10" s="127"/>
      <c r="E10" s="90">
        <f>[3]datitrim!C67</f>
        <v>31</v>
      </c>
      <c r="F10" s="90">
        <f>[3]datitrim!D67</f>
        <v>0</v>
      </c>
      <c r="G10" s="90">
        <f>[3]datitrim!E67</f>
        <v>0</v>
      </c>
      <c r="H10" s="91">
        <f>[3]datitrim!F67</f>
        <v>31</v>
      </c>
      <c r="I10" s="90">
        <f>[3]datitrim!G67</f>
        <v>0</v>
      </c>
    </row>
    <row r="11" spans="1:9" ht="12" customHeight="1" x14ac:dyDescent="0.2">
      <c r="A11" s="517"/>
      <c r="B11" s="89"/>
      <c r="C11" s="69" t="s">
        <v>61</v>
      </c>
      <c r="D11" s="130"/>
      <c r="E11" s="90">
        <f>[3]datitrim!C68</f>
        <v>4608549</v>
      </c>
      <c r="F11" s="90">
        <f>[3]datitrim!D68</f>
        <v>61635615</v>
      </c>
      <c r="G11" s="90">
        <f>[3]datitrim!E68</f>
        <v>8129368</v>
      </c>
      <c r="H11" s="91">
        <f>[3]datitrim!F68</f>
        <v>74373532</v>
      </c>
      <c r="I11" s="90">
        <f>[3]datitrim!G68</f>
        <v>3268873</v>
      </c>
    </row>
    <row r="12" spans="1:9" ht="12" customHeight="1" x14ac:dyDescent="0.2">
      <c r="A12" s="517"/>
      <c r="B12" s="89"/>
      <c r="C12" s="92" t="s">
        <v>62</v>
      </c>
      <c r="D12" s="130"/>
      <c r="E12" s="90">
        <f>[3]datitrim!C69</f>
        <v>45344</v>
      </c>
      <c r="F12" s="90">
        <f>[3]datitrim!D69</f>
        <v>111734</v>
      </c>
      <c r="G12" s="90">
        <f>[3]datitrim!E69</f>
        <v>30730</v>
      </c>
      <c r="H12" s="91">
        <f>[3]datitrim!F69</f>
        <v>187808</v>
      </c>
      <c r="I12" s="90">
        <f>[3]datitrim!G69</f>
        <v>16816</v>
      </c>
    </row>
    <row r="13" spans="1:9" ht="12" customHeight="1" x14ac:dyDescent="0.2">
      <c r="A13" s="517"/>
      <c r="B13" s="89"/>
      <c r="C13" s="92" t="s">
        <v>134</v>
      </c>
      <c r="D13" s="130"/>
      <c r="E13" s="90">
        <f>[3]datitrim!C98</f>
        <v>10465</v>
      </c>
      <c r="F13" s="90">
        <f>[3]datitrim!D98</f>
        <v>0</v>
      </c>
      <c r="G13" s="90">
        <f>[3]datitrim!E98</f>
        <v>2913270</v>
      </c>
      <c r="H13" s="91">
        <f>[3]datitrim!F98</f>
        <v>2923735</v>
      </c>
      <c r="I13" s="90">
        <f>[3]datitrim!G98</f>
        <v>548384</v>
      </c>
    </row>
    <row r="14" spans="1:9" ht="12" customHeight="1" x14ac:dyDescent="0.2">
      <c r="A14" s="517"/>
      <c r="B14" s="89"/>
      <c r="C14" s="69" t="s">
        <v>64</v>
      </c>
      <c r="D14" s="130"/>
      <c r="E14" s="90">
        <f>[3]datitrim!C70</f>
        <v>521238</v>
      </c>
      <c r="F14" s="90">
        <f>[3]datitrim!D70</f>
        <v>183183</v>
      </c>
      <c r="G14" s="90">
        <f>[3]datitrim!E70</f>
        <v>7865</v>
      </c>
      <c r="H14" s="91">
        <f>[3]datitrim!F70</f>
        <v>712286</v>
      </c>
      <c r="I14" s="90">
        <f>[3]datitrim!G70</f>
        <v>112068</v>
      </c>
    </row>
    <row r="15" spans="1:9" ht="12" customHeight="1" x14ac:dyDescent="0.2">
      <c r="A15" s="517"/>
      <c r="B15" s="89"/>
      <c r="C15" s="69" t="s">
        <v>65</v>
      </c>
      <c r="D15" s="130"/>
      <c r="E15" s="90">
        <f>[3]datitrim!C71</f>
        <v>7936</v>
      </c>
      <c r="F15" s="90">
        <f>[3]datitrim!D71</f>
        <v>9601</v>
      </c>
      <c r="G15" s="90">
        <f>[3]datitrim!E71</f>
        <v>27210</v>
      </c>
      <c r="H15" s="91">
        <f>[3]datitrim!F71</f>
        <v>44747</v>
      </c>
      <c r="I15" s="90">
        <f>[3]datitrim!G71</f>
        <v>898</v>
      </c>
    </row>
    <row r="16" spans="1:9" ht="12" customHeight="1" x14ac:dyDescent="0.2">
      <c r="A16" s="517"/>
      <c r="B16" s="89"/>
      <c r="C16" s="69" t="s">
        <v>66</v>
      </c>
      <c r="D16" s="130"/>
      <c r="E16" s="90">
        <f>E10+E11+E14+E15</f>
        <v>5137754</v>
      </c>
      <c r="F16" s="90">
        <f>F10+F11+F14+F15</f>
        <v>61828399</v>
      </c>
      <c r="G16" s="90">
        <f>G10+G11+G14+G15</f>
        <v>8164443</v>
      </c>
      <c r="H16" s="91">
        <f>E16+F16+G16</f>
        <v>75130596</v>
      </c>
      <c r="I16" s="90">
        <f>I10+I11+I14+I15</f>
        <v>3381839</v>
      </c>
    </row>
    <row r="17" spans="1:9" ht="14.1" customHeight="1" x14ac:dyDescent="0.2">
      <c r="A17" s="517"/>
      <c r="B17" s="85"/>
      <c r="C17" s="86" t="s">
        <v>69</v>
      </c>
      <c r="D17" s="127"/>
      <c r="E17" s="90"/>
      <c r="F17" s="90"/>
      <c r="G17" s="94"/>
      <c r="H17" s="215"/>
      <c r="I17" s="90"/>
    </row>
    <row r="18" spans="1:9" ht="12.95" customHeight="1" x14ac:dyDescent="0.2">
      <c r="A18" s="517"/>
      <c r="B18" s="89"/>
      <c r="C18" s="69" t="s">
        <v>70</v>
      </c>
      <c r="D18" s="130"/>
      <c r="E18" s="90">
        <f>[3]datitrim!C73</f>
        <v>14968</v>
      </c>
      <c r="F18" s="90">
        <f>[3]datitrim!D73</f>
        <v>23981</v>
      </c>
      <c r="G18" s="94">
        <f>[3]datitrim!E73</f>
        <v>7706</v>
      </c>
      <c r="H18" s="91">
        <f>[3]datitrim!F73</f>
        <v>46655</v>
      </c>
      <c r="I18" s="90">
        <f>[3]datitrim!G73</f>
        <v>4947</v>
      </c>
    </row>
    <row r="19" spans="1:9" ht="12.95" customHeight="1" x14ac:dyDescent="0.2">
      <c r="A19" s="517"/>
      <c r="B19" s="89"/>
      <c r="C19" s="69" t="s">
        <v>71</v>
      </c>
      <c r="D19" s="130"/>
      <c r="E19" s="90">
        <f>[3]datitrim!C74</f>
        <v>241448</v>
      </c>
      <c r="F19" s="90">
        <f>[3]datitrim!D74</f>
        <v>1274725</v>
      </c>
      <c r="G19" s="94">
        <f>[3]datitrim!E74</f>
        <v>120442</v>
      </c>
      <c r="H19" s="91">
        <f>[3]datitrim!F74</f>
        <v>1636615</v>
      </c>
      <c r="I19" s="90">
        <f>[3]datitrim!G74</f>
        <v>130138</v>
      </c>
    </row>
    <row r="20" spans="1:9" ht="12.95" customHeight="1" x14ac:dyDescent="0.2">
      <c r="A20" s="517"/>
      <c r="B20" s="89"/>
      <c r="C20" s="69" t="s">
        <v>72</v>
      </c>
      <c r="D20" s="130"/>
      <c r="E20" s="90">
        <f>[3]datitrim!C75</f>
        <v>757689</v>
      </c>
      <c r="F20" s="90">
        <f>[3]datitrim!D75</f>
        <v>1163451</v>
      </c>
      <c r="G20" s="94">
        <f>[3]datitrim!E75</f>
        <v>116681</v>
      </c>
      <c r="H20" s="91">
        <f>[3]datitrim!F75</f>
        <v>2037821</v>
      </c>
      <c r="I20" s="90">
        <f>[3]datitrim!G75</f>
        <v>439228</v>
      </c>
    </row>
    <row r="21" spans="1:9" ht="12" customHeight="1" x14ac:dyDescent="0.2">
      <c r="A21" s="517"/>
      <c r="B21" s="85"/>
      <c r="C21" s="69" t="s">
        <v>73</v>
      </c>
      <c r="D21" s="130"/>
      <c r="E21" s="90">
        <f>E18+E19+E20</f>
        <v>1014105</v>
      </c>
      <c r="F21" s="90">
        <f>F18+F19+F20</f>
        <v>2462157</v>
      </c>
      <c r="G21" s="90">
        <f>G18+G19+G20</f>
        <v>244829</v>
      </c>
      <c r="H21" s="91">
        <f>E21+F21+G21</f>
        <v>3721091</v>
      </c>
      <c r="I21" s="90">
        <f>I18+I19+I20</f>
        <v>574313</v>
      </c>
    </row>
    <row r="22" spans="1:9" s="75" customFormat="1" ht="12.95" customHeight="1" x14ac:dyDescent="0.2">
      <c r="A22" s="517"/>
      <c r="B22" s="132"/>
      <c r="C22" s="133"/>
      <c r="D22" s="134" t="s">
        <v>74</v>
      </c>
      <c r="E22" s="98">
        <f>E16+E21</f>
        <v>6151859</v>
      </c>
      <c r="F22" s="98">
        <f>F16+F21</f>
        <v>64290556</v>
      </c>
      <c r="G22" s="98">
        <f>G16+G21</f>
        <v>8409272</v>
      </c>
      <c r="H22" s="98">
        <f>H16+H21</f>
        <v>78851687</v>
      </c>
      <c r="I22" s="98">
        <f>I16+I21</f>
        <v>3956152</v>
      </c>
    </row>
    <row r="23" spans="1:9" ht="14.1" customHeight="1" x14ac:dyDescent="0.2">
      <c r="A23" s="517"/>
      <c r="B23" s="495"/>
      <c r="C23" s="100"/>
      <c r="D23" s="101" t="str">
        <f>"Variazione %   "&amp;[3]datitrim!$I$1&amp;" / "&amp;[3]datitrim!$I$1-1</f>
        <v>Variazione %   2015 / 2014</v>
      </c>
      <c r="E23" s="102">
        <f>[3]datitrim!K77</f>
        <v>1.73</v>
      </c>
      <c r="F23" s="102">
        <f>[3]datitrim!L77</f>
        <v>-7.65</v>
      </c>
      <c r="G23" s="102">
        <f>[3]datitrim!M77</f>
        <v>7.19</v>
      </c>
      <c r="H23" s="103">
        <f>[3]datitrim!N77</f>
        <v>-5.58</v>
      </c>
      <c r="I23" s="102">
        <f>[3]datitrim!O77</f>
        <v>-1.58</v>
      </c>
    </row>
    <row r="24" spans="1:9" ht="14.1" customHeight="1" x14ac:dyDescent="0.2">
      <c r="A24" s="517"/>
      <c r="B24" s="515" t="str">
        <f>"Variazione %   "&amp;[3]datitrim!$I$1&amp;" / "&amp;[3]datitrim!$I$1-1&amp;" su basi omogenee *"</f>
        <v>Variazione %   2015 / 2014 su basi omogenee *</v>
      </c>
      <c r="C24" s="516"/>
      <c r="D24" s="516"/>
      <c r="E24" s="102">
        <f>[3]omogenei!K77</f>
        <v>1.73</v>
      </c>
      <c r="F24" s="102">
        <f>[3]omogenei!L77</f>
        <v>-7.65</v>
      </c>
      <c r="G24" s="102">
        <f>[3]omogenei!M77</f>
        <v>7.19</v>
      </c>
      <c r="H24" s="103">
        <f>[3]omogenei!N77</f>
        <v>-5.58</v>
      </c>
      <c r="I24" s="102">
        <f>[3]omogenei!O77</f>
        <v>-1.58</v>
      </c>
    </row>
    <row r="25" spans="1:9" s="75" customFormat="1" ht="14.1" customHeight="1" x14ac:dyDescent="0.2">
      <c r="A25" s="517"/>
      <c r="B25" s="216"/>
      <c r="C25" s="116"/>
      <c r="D25" s="217" t="s">
        <v>135</v>
      </c>
      <c r="E25" s="109">
        <f>[3]datitrim!C78</f>
        <v>0</v>
      </c>
      <c r="F25" s="109">
        <f>[3]datitrim!D78</f>
        <v>0</v>
      </c>
      <c r="G25" s="117">
        <f>[3]datitrim!E78</f>
        <v>0</v>
      </c>
      <c r="H25" s="109">
        <f>[3]datitrim!F78</f>
        <v>0</v>
      </c>
      <c r="I25" s="109">
        <f>[3]datitrim!G78</f>
        <v>0</v>
      </c>
    </row>
    <row r="26" spans="1:9" ht="12.95" customHeight="1" x14ac:dyDescent="0.2">
      <c r="A26" s="517"/>
      <c r="B26" s="122" t="s">
        <v>76</v>
      </c>
      <c r="C26" s="123" t="s">
        <v>60</v>
      </c>
      <c r="D26" s="124"/>
      <c r="E26" s="112"/>
      <c r="F26" s="112"/>
      <c r="G26" s="112"/>
      <c r="H26" s="114"/>
      <c r="I26" s="112"/>
    </row>
    <row r="27" spans="1:9" ht="12" customHeight="1" x14ac:dyDescent="0.2">
      <c r="A27" s="517"/>
      <c r="B27" s="85"/>
      <c r="C27" s="69" t="s">
        <v>77</v>
      </c>
      <c r="D27" s="130"/>
      <c r="E27" s="90">
        <f>[3]datitrim!C79</f>
        <v>27115</v>
      </c>
      <c r="F27" s="90">
        <f>[3]datitrim!D79</f>
        <v>19576174</v>
      </c>
      <c r="G27" s="90">
        <f>[3]datitrim!E79</f>
        <v>2851485</v>
      </c>
      <c r="H27" s="91">
        <f>[3]datitrim!F79</f>
        <v>22454774</v>
      </c>
      <c r="I27" s="90">
        <f>[3]datitrim!G79</f>
        <v>996709</v>
      </c>
    </row>
    <row r="28" spans="1:9" ht="12" customHeight="1" x14ac:dyDescent="0.2">
      <c r="A28" s="517"/>
      <c r="B28" s="85"/>
      <c r="C28" s="92" t="s">
        <v>134</v>
      </c>
      <c r="D28" s="130"/>
      <c r="E28" s="90">
        <f>[3]datitrim!C99</f>
        <v>8</v>
      </c>
      <c r="F28" s="90">
        <f>[3]datitrim!D99</f>
        <v>0</v>
      </c>
      <c r="G28" s="90">
        <f>[3]datitrim!E99</f>
        <v>584399</v>
      </c>
      <c r="H28" s="91">
        <f>[3]datitrim!F99</f>
        <v>584407</v>
      </c>
      <c r="I28" s="90">
        <f>[3]datitrim!G99</f>
        <v>86978</v>
      </c>
    </row>
    <row r="29" spans="1:9" ht="12" customHeight="1" x14ac:dyDescent="0.2">
      <c r="A29" s="517"/>
      <c r="B29" s="85"/>
      <c r="C29" s="69" t="s">
        <v>79</v>
      </c>
      <c r="D29" s="130"/>
      <c r="E29" s="90">
        <f>[3]datitrim!C80</f>
        <v>18771</v>
      </c>
      <c r="F29" s="90">
        <f>[3]datitrim!D80</f>
        <v>13338705</v>
      </c>
      <c r="G29" s="90">
        <f>[3]datitrim!E80</f>
        <v>612546</v>
      </c>
      <c r="H29" s="91">
        <f>[3]datitrim!F80</f>
        <v>13970022</v>
      </c>
      <c r="I29" s="90">
        <f>[3]datitrim!G80</f>
        <v>195442</v>
      </c>
    </row>
    <row r="30" spans="1:9" ht="12" customHeight="1" x14ac:dyDescent="0.2">
      <c r="A30" s="517"/>
      <c r="B30" s="85"/>
      <c r="C30" s="92" t="s">
        <v>134</v>
      </c>
      <c r="D30" s="130"/>
      <c r="E30" s="90">
        <f>[3]datitrim!C100</f>
        <v>0</v>
      </c>
      <c r="F30" s="90">
        <f>[3]datitrim!D100</f>
        <v>0</v>
      </c>
      <c r="G30" s="90">
        <f>[3]datitrim!E100</f>
        <v>331752</v>
      </c>
      <c r="H30" s="91">
        <f>[3]datitrim!F100</f>
        <v>331752</v>
      </c>
      <c r="I30" s="90">
        <f>[3]datitrim!G100</f>
        <v>65474</v>
      </c>
    </row>
    <row r="31" spans="1:9" ht="12" customHeight="1" x14ac:dyDescent="0.2">
      <c r="A31" s="517"/>
      <c r="B31" s="85"/>
      <c r="C31" s="69" t="s">
        <v>80</v>
      </c>
      <c r="D31" s="130"/>
      <c r="E31" s="90">
        <f>[3]datitrim!C81</f>
        <v>0</v>
      </c>
      <c r="F31" s="90">
        <f>[3]datitrim!D81</f>
        <v>0</v>
      </c>
      <c r="G31" s="90">
        <f>[3]datitrim!E81</f>
        <v>0</v>
      </c>
      <c r="H31" s="91">
        <f>[3]datitrim!F81</f>
        <v>0</v>
      </c>
      <c r="I31" s="90">
        <f>[3]datitrim!G81</f>
        <v>0</v>
      </c>
    </row>
    <row r="32" spans="1:9" ht="12" customHeight="1" x14ac:dyDescent="0.2">
      <c r="A32" s="517"/>
      <c r="B32" s="85"/>
      <c r="C32" s="69" t="s">
        <v>81</v>
      </c>
      <c r="D32" s="130"/>
      <c r="E32" s="90">
        <f>[3]datitrim!C82</f>
        <v>6</v>
      </c>
      <c r="F32" s="90">
        <f>[3]datitrim!D82</f>
        <v>7027</v>
      </c>
      <c r="G32" s="94">
        <f>[3]datitrim!E82</f>
        <v>41229</v>
      </c>
      <c r="H32" s="91">
        <f>[3]datitrim!F82</f>
        <v>48262</v>
      </c>
      <c r="I32" s="90">
        <f>[3]datitrim!G82</f>
        <v>0</v>
      </c>
    </row>
    <row r="33" spans="1:9" ht="12" customHeight="1" x14ac:dyDescent="0.2">
      <c r="A33" s="517"/>
      <c r="B33" s="85"/>
      <c r="C33" s="69" t="s">
        <v>66</v>
      </c>
      <c r="D33" s="130"/>
      <c r="E33" s="90">
        <f>E27+E29+E31+E32</f>
        <v>45892</v>
      </c>
      <c r="F33" s="90">
        <f>F27+F29+F31+F32</f>
        <v>32921906</v>
      </c>
      <c r="G33" s="90">
        <f>G27+G29+G31+G32</f>
        <v>3505260</v>
      </c>
      <c r="H33" s="91">
        <f>E33+F33+G33</f>
        <v>36473058</v>
      </c>
      <c r="I33" s="90">
        <f>I27+I29+I31+I32</f>
        <v>1192151</v>
      </c>
    </row>
    <row r="34" spans="1:9" ht="14.1" customHeight="1" x14ac:dyDescent="0.2">
      <c r="A34" s="517"/>
      <c r="B34" s="85"/>
      <c r="C34" s="86" t="s">
        <v>69</v>
      </c>
      <c r="D34" s="127"/>
      <c r="E34" s="90">
        <f>[3]datitrim!C84</f>
        <v>0</v>
      </c>
      <c r="F34" s="90">
        <f>[3]datitrim!D84</f>
        <v>4866</v>
      </c>
      <c r="G34" s="94">
        <f>[3]datitrim!E84</f>
        <v>2719</v>
      </c>
      <c r="H34" s="91">
        <f>[3]datitrim!F84</f>
        <v>7585</v>
      </c>
      <c r="I34" s="90">
        <f>[3]datitrim!G84</f>
        <v>1810</v>
      </c>
    </row>
    <row r="35" spans="1:9" s="75" customFormat="1" ht="12.95" customHeight="1" x14ac:dyDescent="0.2">
      <c r="A35" s="517"/>
      <c r="B35" s="132"/>
      <c r="C35" s="133"/>
      <c r="D35" s="134" t="s">
        <v>82</v>
      </c>
      <c r="E35" s="98">
        <f>E33+E34</f>
        <v>45892</v>
      </c>
      <c r="F35" s="98">
        <f>F33+F34</f>
        <v>32926772</v>
      </c>
      <c r="G35" s="98">
        <f>G33+G34</f>
        <v>3507979</v>
      </c>
      <c r="H35" s="98">
        <f>H33+H34</f>
        <v>36480643</v>
      </c>
      <c r="I35" s="98">
        <f>I33+I34</f>
        <v>1193961</v>
      </c>
    </row>
    <row r="36" spans="1:9" ht="14.1" customHeight="1" x14ac:dyDescent="0.2">
      <c r="A36" s="517"/>
      <c r="B36" s="495"/>
      <c r="C36" s="100"/>
      <c r="D36" s="101" t="str">
        <f>"Variazione %   "&amp;[3]datitrim!$I$1&amp;" / "&amp;[3]datitrim!$I$1-1</f>
        <v>Variazione %   2015 / 2014</v>
      </c>
      <c r="E36" s="102">
        <f>[3]datitrim!K85</f>
        <v>-70.709999999999994</v>
      </c>
      <c r="F36" s="102">
        <f>[3]datitrim!L85</f>
        <v>44.77</v>
      </c>
      <c r="G36" s="102">
        <f>[3]datitrim!M85</f>
        <v>20.73</v>
      </c>
      <c r="H36" s="103">
        <f>[3]datitrim!N85</f>
        <v>41.36</v>
      </c>
      <c r="I36" s="102">
        <f>[3]datitrim!O85</f>
        <v>42.71</v>
      </c>
    </row>
    <row r="37" spans="1:9" ht="14.1" customHeight="1" x14ac:dyDescent="0.2">
      <c r="A37" s="517"/>
      <c r="B37" s="515" t="str">
        <f>"Variazione %   "&amp;[3]datitrim!$I$1&amp;" / "&amp;[3]datitrim!$I$1-1&amp;" su basi omogenee *"</f>
        <v>Variazione %   2015 / 2014 su basi omogenee *</v>
      </c>
      <c r="C37" s="516"/>
      <c r="D37" s="516"/>
      <c r="E37" s="102">
        <f>[3]omogenei!K85</f>
        <v>-63.1</v>
      </c>
      <c r="F37" s="102">
        <f>[3]omogenei!L85</f>
        <v>44.8</v>
      </c>
      <c r="G37" s="102">
        <f>[3]omogenei!M85</f>
        <v>20.73</v>
      </c>
      <c r="H37" s="103">
        <f>[3]omogenei!N85</f>
        <v>41.56</v>
      </c>
      <c r="I37" s="102">
        <f>[3]omogenei!O85</f>
        <v>43.11</v>
      </c>
    </row>
    <row r="38" spans="1:9" s="75" customFormat="1" ht="14.1" customHeight="1" x14ac:dyDescent="0.2">
      <c r="A38" s="517"/>
      <c r="B38" s="218"/>
      <c r="C38" s="219"/>
      <c r="D38" s="220" t="s">
        <v>83</v>
      </c>
      <c r="E38" s="109">
        <f>[3]datitrim!C86</f>
        <v>43698</v>
      </c>
      <c r="F38" s="109">
        <f>[3]datitrim!D86</f>
        <v>9320</v>
      </c>
      <c r="G38" s="117">
        <f>[3]datitrim!E86</f>
        <v>22312</v>
      </c>
      <c r="H38" s="109">
        <f>[3]datitrim!F86</f>
        <v>75330</v>
      </c>
      <c r="I38" s="109">
        <f>[3]datitrim!G86</f>
        <v>16108</v>
      </c>
    </row>
    <row r="39" spans="1:9" ht="14.1" customHeight="1" x14ac:dyDescent="0.2">
      <c r="A39" s="517"/>
      <c r="B39" s="495"/>
      <c r="C39" s="118"/>
      <c r="D39" s="101" t="str">
        <f>"Variazione %   "&amp;[3]datitrim!$I$1&amp;" / "&amp;[3]datitrim!$I$1-1</f>
        <v>Variazione %   2015 / 2014</v>
      </c>
      <c r="E39" s="102">
        <f>[3]datitrim!K86</f>
        <v>9.33</v>
      </c>
      <c r="F39" s="102">
        <f>[3]datitrim!L86</f>
        <v>35.82</v>
      </c>
      <c r="G39" s="102">
        <f>[3]datitrim!M86</f>
        <v>2.65</v>
      </c>
      <c r="H39" s="103">
        <f>[3]datitrim!N86</f>
        <v>9.86</v>
      </c>
      <c r="I39" s="102">
        <f>[3]datitrim!O86</f>
        <v>27.48</v>
      </c>
    </row>
    <row r="40" spans="1:9" ht="14.1" customHeight="1" x14ac:dyDescent="0.2">
      <c r="A40" s="517"/>
      <c r="B40" s="515" t="str">
        <f>"Variazione %   "&amp;[3]datitrim!$I$1&amp;" / "&amp;[3]datitrim!$I$1-1&amp;" su basi omogenee *"</f>
        <v>Variazione %   2015 / 2014 su basi omogenee *</v>
      </c>
      <c r="C40" s="516"/>
      <c r="D40" s="516"/>
      <c r="E40" s="102">
        <f>[3]omogenei!K86</f>
        <v>9.33</v>
      </c>
      <c r="F40" s="102">
        <f>[3]omogenei!L86</f>
        <v>35.82</v>
      </c>
      <c r="G40" s="102">
        <f>[3]omogenei!M86</f>
        <v>2.65</v>
      </c>
      <c r="H40" s="103">
        <f>[3]omogenei!N86</f>
        <v>9.86</v>
      </c>
      <c r="I40" s="102">
        <f>[3]omogenei!O86</f>
        <v>27.48</v>
      </c>
    </row>
    <row r="41" spans="1:9" s="73" customFormat="1" ht="14.1" customHeight="1" x14ac:dyDescent="0.2">
      <c r="A41" s="517"/>
      <c r="B41" s="122" t="s">
        <v>85</v>
      </c>
      <c r="C41" s="123" t="s">
        <v>86</v>
      </c>
      <c r="D41" s="124"/>
      <c r="E41" s="125">
        <f>[3]datitrim!C87</f>
        <v>1567</v>
      </c>
      <c r="F41" s="125">
        <f>[3]datitrim!D87</f>
        <v>2207673</v>
      </c>
      <c r="G41" s="125">
        <f>[3]datitrim!E87</f>
        <v>295601</v>
      </c>
      <c r="H41" s="114">
        <f>[3]datitrim!F87</f>
        <v>2504841</v>
      </c>
      <c r="I41" s="125">
        <f>[3]datitrim!G87</f>
        <v>127409</v>
      </c>
    </row>
    <row r="42" spans="1:9" s="70" customFormat="1" ht="12" customHeight="1" x14ac:dyDescent="0.2">
      <c r="A42" s="517"/>
      <c r="B42" s="85"/>
      <c r="C42" s="92" t="s">
        <v>136</v>
      </c>
      <c r="D42" s="127"/>
      <c r="E42" s="221">
        <f>[3]datitrim!C88</f>
        <v>0</v>
      </c>
      <c r="F42" s="221">
        <f>[3]datitrim!D88</f>
        <v>1148</v>
      </c>
      <c r="G42" s="221">
        <f>[3]datitrim!E88</f>
        <v>121</v>
      </c>
      <c r="H42" s="91">
        <f>[3]datitrim!F88</f>
        <v>1269</v>
      </c>
      <c r="I42" s="221">
        <f>[3]datitrim!G88</f>
        <v>2</v>
      </c>
    </row>
    <row r="43" spans="1:9" ht="12" customHeight="1" x14ac:dyDescent="0.2">
      <c r="A43" s="517"/>
      <c r="B43" s="85"/>
      <c r="C43" s="129" t="s">
        <v>88</v>
      </c>
      <c r="D43" s="130"/>
      <c r="E43" s="90">
        <f>[3]datitrim!C89</f>
        <v>0</v>
      </c>
      <c r="F43" s="90">
        <f>[3]datitrim!D89</f>
        <v>1148</v>
      </c>
      <c r="G43" s="90">
        <f>[3]datitrim!E89</f>
        <v>121</v>
      </c>
      <c r="H43" s="91">
        <f>[3]datitrim!F89</f>
        <v>1269</v>
      </c>
      <c r="I43" s="90">
        <f>[3]datitrim!G89</f>
        <v>2</v>
      </c>
    </row>
    <row r="44" spans="1:9" ht="12" customHeight="1" x14ac:dyDescent="0.2">
      <c r="A44" s="517"/>
      <c r="B44" s="85"/>
      <c r="C44" s="129" t="s">
        <v>89</v>
      </c>
      <c r="D44" s="130"/>
      <c r="E44" s="90">
        <f>[3]datitrim!C90</f>
        <v>0</v>
      </c>
      <c r="F44" s="90">
        <f>[3]datitrim!D90</f>
        <v>0</v>
      </c>
      <c r="G44" s="90">
        <f>[3]datitrim!E90</f>
        <v>0</v>
      </c>
      <c r="H44" s="91">
        <f>[3]datitrim!F90</f>
        <v>0</v>
      </c>
      <c r="I44" s="90">
        <f>[3]datitrim!G90</f>
        <v>0</v>
      </c>
    </row>
    <row r="45" spans="1:9" ht="12" customHeight="1" x14ac:dyDescent="0.2">
      <c r="A45" s="517"/>
      <c r="B45" s="85"/>
      <c r="C45" s="129" t="s">
        <v>90</v>
      </c>
      <c r="D45" s="130"/>
      <c r="E45" s="90">
        <f>[3]datitrim!C91</f>
        <v>0</v>
      </c>
      <c r="F45" s="90">
        <f>[3]datitrim!D91</f>
        <v>0</v>
      </c>
      <c r="G45" s="90">
        <f>[3]datitrim!E91</f>
        <v>0</v>
      </c>
      <c r="H45" s="91">
        <f>[3]datitrim!F91</f>
        <v>0</v>
      </c>
      <c r="I45" s="90">
        <f>[3]datitrim!G91</f>
        <v>0</v>
      </c>
    </row>
    <row r="46" spans="1:9" ht="12" customHeight="1" x14ac:dyDescent="0.2">
      <c r="A46" s="517"/>
      <c r="B46" s="85"/>
      <c r="C46" s="129" t="s">
        <v>91</v>
      </c>
      <c r="D46" s="130"/>
      <c r="E46" s="90">
        <f>[3]datitrim!C92</f>
        <v>0</v>
      </c>
      <c r="F46" s="90">
        <f>[3]datitrim!D92</f>
        <v>0</v>
      </c>
      <c r="G46" s="90">
        <f>[3]datitrim!E92</f>
        <v>0</v>
      </c>
      <c r="H46" s="91">
        <f>[3]datitrim!F92</f>
        <v>0</v>
      </c>
      <c r="I46" s="90">
        <f>[3]datitrim!G92</f>
        <v>0</v>
      </c>
    </row>
    <row r="47" spans="1:9" ht="14.1" customHeight="1" x14ac:dyDescent="0.2">
      <c r="A47" s="517"/>
      <c r="B47" s="85"/>
      <c r="C47" s="86" t="s">
        <v>92</v>
      </c>
      <c r="D47" s="130"/>
      <c r="E47" s="90">
        <f>[3]datitrim!C93</f>
        <v>59753</v>
      </c>
      <c r="F47" s="90">
        <f>[3]datitrim!D93</f>
        <v>906802</v>
      </c>
      <c r="G47" s="94">
        <f>[3]datitrim!E93</f>
        <v>36399</v>
      </c>
      <c r="H47" s="91">
        <f>[3]datitrim!F93</f>
        <v>1002954</v>
      </c>
      <c r="I47" s="90">
        <f>[3]datitrim!G93</f>
        <v>20929</v>
      </c>
    </row>
    <row r="48" spans="1:9" ht="12" customHeight="1" x14ac:dyDescent="0.2">
      <c r="A48" s="517"/>
      <c r="B48" s="85"/>
      <c r="C48" s="92" t="s">
        <v>93</v>
      </c>
      <c r="D48" s="130"/>
      <c r="E48" s="90">
        <f>[3]datitrim!C94</f>
        <v>776</v>
      </c>
      <c r="F48" s="90">
        <f>[3]datitrim!D94</f>
        <v>113741</v>
      </c>
      <c r="G48" s="94">
        <f>[3]datitrim!E94</f>
        <v>9113</v>
      </c>
      <c r="H48" s="91">
        <f>[3]datitrim!F94</f>
        <v>123630</v>
      </c>
      <c r="I48" s="90">
        <f>[3]datitrim!G94</f>
        <v>3291</v>
      </c>
    </row>
    <row r="49" spans="1:9" s="75" customFormat="1" ht="12.95" customHeight="1" x14ac:dyDescent="0.2">
      <c r="A49" s="517"/>
      <c r="B49" s="132"/>
      <c r="C49" s="133"/>
      <c r="D49" s="134" t="s">
        <v>94</v>
      </c>
      <c r="E49" s="98">
        <f>E41+E47</f>
        <v>61320</v>
      </c>
      <c r="F49" s="98">
        <f>F41+F47</f>
        <v>3114475</v>
      </c>
      <c r="G49" s="98">
        <f>G41+G47</f>
        <v>332000</v>
      </c>
      <c r="H49" s="98">
        <f>H41+H47</f>
        <v>3507795</v>
      </c>
      <c r="I49" s="98">
        <f>I41+I47</f>
        <v>148338</v>
      </c>
    </row>
    <row r="50" spans="1:9" ht="14.1" customHeight="1" x14ac:dyDescent="0.2">
      <c r="A50" s="517"/>
      <c r="B50" s="495"/>
      <c r="C50" s="100"/>
      <c r="D50" s="101" t="str">
        <f>"Variazione %   "&amp;[3]datitrim!$I$1&amp;" / "&amp;[3]datitrim!$I$1-1</f>
        <v>Variazione %   2015 / 2014</v>
      </c>
      <c r="E50" s="102">
        <f>[3]datitrim!K95</f>
        <v>17.8</v>
      </c>
      <c r="F50" s="102">
        <f>[3]datitrim!L95</f>
        <v>-25.47</v>
      </c>
      <c r="G50" s="102">
        <f>[3]datitrim!M95</f>
        <v>-15.24</v>
      </c>
      <c r="H50" s="103">
        <f>[3]datitrim!N95</f>
        <v>-24.11</v>
      </c>
      <c r="I50" s="102">
        <f>[3]datitrim!O95</f>
        <v>33.479999999999997</v>
      </c>
    </row>
    <row r="51" spans="1:9" ht="14.1" customHeight="1" x14ac:dyDescent="0.2">
      <c r="A51" s="517"/>
      <c r="B51" s="515" t="str">
        <f>"Variazione %   "&amp;[3]datitrim!$I$1&amp;" / "&amp;[3]datitrim!$I$1-1&amp;" su basi omogenee *"</f>
        <v>Variazione %   2015 / 2014 su basi omogenee *</v>
      </c>
      <c r="C51" s="516"/>
      <c r="D51" s="516"/>
      <c r="E51" s="102">
        <f>[3]omogenei!K95</f>
        <v>17.8</v>
      </c>
      <c r="F51" s="102">
        <f>[3]omogenei!L95</f>
        <v>-25.47</v>
      </c>
      <c r="G51" s="102">
        <f>[3]omogenei!M95</f>
        <v>-15.24</v>
      </c>
      <c r="H51" s="103">
        <f>[3]omogenei!N95</f>
        <v>-24.11</v>
      </c>
      <c r="I51" s="102">
        <f>[3]omogenei!O95</f>
        <v>33.479999999999997</v>
      </c>
    </row>
    <row r="52" spans="1:9" s="75" customFormat="1" ht="14.1" customHeight="1" x14ac:dyDescent="0.2">
      <c r="A52" s="517"/>
      <c r="B52" s="115"/>
      <c r="C52" s="222"/>
      <c r="D52" s="222" t="s">
        <v>95</v>
      </c>
      <c r="E52" s="109">
        <f>[3]datitrim!C103</f>
        <v>10611</v>
      </c>
      <c r="F52" s="109">
        <f>[3]datitrim!D103</f>
        <v>1193854</v>
      </c>
      <c r="G52" s="109">
        <f>[3]datitrim!E103</f>
        <v>447929</v>
      </c>
      <c r="H52" s="109">
        <f>[3]datitrim!F103</f>
        <v>1652394</v>
      </c>
      <c r="I52" s="109">
        <f>[3]datitrim!G103</f>
        <v>21768</v>
      </c>
    </row>
    <row r="53" spans="1:9" ht="14.1" customHeight="1" x14ac:dyDescent="0.2">
      <c r="A53" s="517"/>
      <c r="B53" s="495"/>
      <c r="C53" s="100"/>
      <c r="D53" s="101" t="str">
        <f>"Variazione %   "&amp;[3]datitrim!$I$1&amp;" / "&amp;[3]datitrim!$I$1-1</f>
        <v>Variazione %   2015 / 2014</v>
      </c>
      <c r="E53" s="102">
        <f>[3]datitrim!K103</f>
        <v>21.62</v>
      </c>
      <c r="F53" s="102">
        <f>[3]datitrim!L103</f>
        <v>23.37</v>
      </c>
      <c r="G53" s="102">
        <f>[3]datitrim!M103</f>
        <v>2.68</v>
      </c>
      <c r="H53" s="103">
        <f>[3]datitrim!N103</f>
        <v>16.97</v>
      </c>
      <c r="I53" s="102">
        <f>[3]datitrim!O103</f>
        <v>-20.87</v>
      </c>
    </row>
    <row r="54" spans="1:9" ht="14.1" customHeight="1" x14ac:dyDescent="0.2">
      <c r="A54" s="517"/>
      <c r="B54" s="515" t="str">
        <f>"Variazione %   "&amp;[3]datitrim!$I$1&amp;" / "&amp;[3]datitrim!$I$1-1&amp;" su basi omogenee *"</f>
        <v>Variazione %   2015 / 2014 su basi omogenee *</v>
      </c>
      <c r="C54" s="516"/>
      <c r="D54" s="516"/>
      <c r="E54" s="102">
        <f>[3]omogenei!K103</f>
        <v>21.62</v>
      </c>
      <c r="F54" s="102">
        <f>[3]omogenei!L103</f>
        <v>23.37</v>
      </c>
      <c r="G54" s="102">
        <f>[3]omogenei!M103</f>
        <v>2.68</v>
      </c>
      <c r="H54" s="103">
        <f>[3]omogenei!N103</f>
        <v>16.97</v>
      </c>
      <c r="I54" s="102">
        <f>[3]omogenei!O103</f>
        <v>-20.87</v>
      </c>
    </row>
    <row r="55" spans="1:9" ht="14.1" customHeight="1" x14ac:dyDescent="0.2">
      <c r="A55" s="517"/>
      <c r="B55" s="223" t="s">
        <v>96</v>
      </c>
      <c r="C55" s="224"/>
      <c r="D55" s="146"/>
      <c r="E55" s="112">
        <f>[3]datitrim!C96</f>
        <v>95176</v>
      </c>
      <c r="F55" s="112">
        <f>[3]datitrim!D96</f>
        <v>10540</v>
      </c>
      <c r="G55" s="112">
        <f>[3]datitrim!E96</f>
        <v>1408</v>
      </c>
      <c r="H55" s="114">
        <f>[3]datitrim!F96</f>
        <v>107124</v>
      </c>
      <c r="I55" s="112">
        <f>[3]datitrim!G96</f>
        <v>10660</v>
      </c>
    </row>
    <row r="56" spans="1:9" ht="12" customHeight="1" x14ac:dyDescent="0.2">
      <c r="A56" s="517"/>
      <c r="B56" s="85"/>
      <c r="C56" s="92" t="s">
        <v>137</v>
      </c>
      <c r="D56" s="130"/>
      <c r="E56" s="90">
        <f>[3]datitrim!C101</f>
        <v>93117</v>
      </c>
      <c r="F56" s="90">
        <f>[3]datitrim!D101</f>
        <v>10540</v>
      </c>
      <c r="G56" s="90">
        <f>[3]datitrim!E101</f>
        <v>1277</v>
      </c>
      <c r="H56" s="91">
        <f>[3]datitrim!F101</f>
        <v>104934</v>
      </c>
      <c r="I56" s="90">
        <f>[3]datitrim!G101</f>
        <v>10659</v>
      </c>
    </row>
    <row r="57" spans="1:9" ht="12" customHeight="1" x14ac:dyDescent="0.2">
      <c r="A57" s="517"/>
      <c r="B57" s="85"/>
      <c r="C57" s="69"/>
      <c r="D57" s="225" t="s">
        <v>98</v>
      </c>
      <c r="E57" s="90">
        <f>[3]datitrim!C102</f>
        <v>222</v>
      </c>
      <c r="F57" s="90">
        <f>[3]datitrim!D102</f>
        <v>0</v>
      </c>
      <c r="G57" s="90">
        <f>[3]datitrim!E102</f>
        <v>123</v>
      </c>
      <c r="H57" s="91">
        <f>[3]datitrim!F102</f>
        <v>345</v>
      </c>
      <c r="I57" s="90">
        <f>[3]datitrim!G102</f>
        <v>1</v>
      </c>
    </row>
    <row r="58" spans="1:9" ht="12" customHeight="1" x14ac:dyDescent="0.2">
      <c r="A58" s="517"/>
      <c r="B58" s="85"/>
      <c r="C58" s="69"/>
      <c r="D58" s="127" t="s">
        <v>99</v>
      </c>
      <c r="E58" s="90">
        <f>[3]datitrim!C104</f>
        <v>1837</v>
      </c>
      <c r="F58" s="90">
        <f>[3]datitrim!D104</f>
        <v>0</v>
      </c>
      <c r="G58" s="90">
        <f>[3]datitrim!E104</f>
        <v>0</v>
      </c>
      <c r="H58" s="91">
        <f>[3]datitrim!F104</f>
        <v>1837</v>
      </c>
      <c r="I58" s="90">
        <f>[3]datitrim!G104</f>
        <v>0</v>
      </c>
    </row>
    <row r="59" spans="1:9" ht="12" customHeight="1" x14ac:dyDescent="0.2">
      <c r="A59" s="517"/>
      <c r="B59" s="226"/>
      <c r="C59" s="227"/>
      <c r="D59" s="164" t="s">
        <v>100</v>
      </c>
      <c r="E59" s="144">
        <f>[3]datitrim!C105</f>
        <v>0</v>
      </c>
      <c r="F59" s="144">
        <f>[3]datitrim!D105</f>
        <v>0</v>
      </c>
      <c r="G59" s="144">
        <f>[3]datitrim!E105</f>
        <v>8</v>
      </c>
      <c r="H59" s="98">
        <f>[3]datitrim!F105</f>
        <v>8</v>
      </c>
      <c r="I59" s="144">
        <f>[3]datitrim!G105</f>
        <v>0</v>
      </c>
    </row>
    <row r="60" spans="1:9" ht="12.95" customHeight="1" x14ac:dyDescent="0.2">
      <c r="A60" s="517"/>
      <c r="B60" s="296" t="s">
        <v>138</v>
      </c>
      <c r="D60" s="146"/>
      <c r="E60" s="112"/>
      <c r="F60" s="112"/>
      <c r="G60" s="112"/>
      <c r="H60" s="114"/>
      <c r="I60" s="112"/>
    </row>
    <row r="61" spans="1:9" s="75" customFormat="1" ht="12.95" customHeight="1" x14ac:dyDescent="0.2">
      <c r="A61" s="517"/>
      <c r="B61" s="297" t="s">
        <v>172</v>
      </c>
      <c r="D61" s="148"/>
      <c r="E61" s="149">
        <f>E22+E25+E35+E38+E49+E52+E55</f>
        <v>6408556</v>
      </c>
      <c r="F61" s="149">
        <f>F22+F25+F35+F38+F49+F52+F55</f>
        <v>101545517</v>
      </c>
      <c r="G61" s="149">
        <f>G22+G25+G35+G38+G49+G52+G55</f>
        <v>12720900</v>
      </c>
      <c r="H61" s="149">
        <f>H22+H25+H35+H38+H49+H52+H55</f>
        <v>120674973</v>
      </c>
      <c r="I61" s="149">
        <f>I22+I25+I35+I38+I49+I52+I55</f>
        <v>5346987</v>
      </c>
    </row>
    <row r="62" spans="1:9" ht="14.1" customHeight="1" x14ac:dyDescent="0.2">
      <c r="A62" s="517"/>
      <c r="B62" s="495"/>
      <c r="C62" s="100"/>
      <c r="D62" s="101" t="str">
        <f>"Variazione %   "&amp;[3]datitrim!$I$1&amp;" / "&amp;[3]datitrim!$I$1-1</f>
        <v>Variazione %   2015 / 2014</v>
      </c>
      <c r="E62" s="102">
        <f>[3]datitrim!K97</f>
        <v>7.0000000000000007E-2</v>
      </c>
      <c r="F62" s="102">
        <f>[3]datitrim!L97</f>
        <v>4.12</v>
      </c>
      <c r="G62" s="102">
        <f>[3]datitrim!M97</f>
        <v>9.65</v>
      </c>
      <c r="H62" s="103">
        <f>[3]datitrim!N97</f>
        <v>4.45</v>
      </c>
      <c r="I62" s="102">
        <f>[3]datitrim!O97</f>
        <v>6.56</v>
      </c>
    </row>
    <row r="63" spans="1:9" ht="14.1" customHeight="1" x14ac:dyDescent="0.2">
      <c r="A63" s="517"/>
      <c r="B63" s="515" t="str">
        <f>"Variazione %   "&amp;[3]datitrim!$I$1&amp;" / "&amp;[3]datitrim!$I$1-1&amp;" su basi omogenee *"</f>
        <v>Variazione %   2015 / 2014 su basi omogenee *</v>
      </c>
      <c r="C63" s="516"/>
      <c r="D63" s="516"/>
      <c r="E63" s="102">
        <f>[3]omogenei!K97</f>
        <v>0.57999999999999996</v>
      </c>
      <c r="F63" s="102">
        <f>[3]omogenei!L97</f>
        <v>4.13</v>
      </c>
      <c r="G63" s="102">
        <f>[3]omogenei!M97</f>
        <v>9.65</v>
      </c>
      <c r="H63" s="103">
        <f>[3]omogenei!N97</f>
        <v>4.49</v>
      </c>
      <c r="I63" s="102">
        <f>[3]omogenei!O97</f>
        <v>6.61</v>
      </c>
    </row>
    <row r="64" spans="1:9" ht="6.95" customHeight="1" x14ac:dyDescent="0.2">
      <c r="A64" s="517"/>
      <c r="B64" s="142"/>
      <c r="C64" s="228"/>
      <c r="D64" s="228"/>
      <c r="E64" s="159"/>
      <c r="F64" s="159"/>
      <c r="G64" s="159"/>
      <c r="H64" s="160"/>
      <c r="I64" s="159"/>
    </row>
    <row r="65" spans="1:9" s="65" customFormat="1" ht="12.95" customHeight="1" x14ac:dyDescent="0.2">
      <c r="A65" s="517"/>
      <c r="B65" s="229" t="s">
        <v>168</v>
      </c>
      <c r="D65" s="66"/>
      <c r="H65" s="230"/>
    </row>
    <row r="66" spans="1:9" s="65" customFormat="1" ht="36" customHeight="1" x14ac:dyDescent="0.2">
      <c r="A66" s="517"/>
      <c r="B66" s="603" t="s">
        <v>261</v>
      </c>
      <c r="C66" s="603"/>
      <c r="D66" s="603"/>
      <c r="E66" s="603"/>
      <c r="F66" s="603"/>
      <c r="G66" s="603"/>
      <c r="H66" s="603"/>
      <c r="I66" s="603"/>
    </row>
    <row r="67" spans="1:9" s="65" customFormat="1" ht="12.95" customHeight="1" x14ac:dyDescent="0.2">
      <c r="A67" s="517"/>
      <c r="B67" s="65" t="s">
        <v>127</v>
      </c>
      <c r="D67" s="66"/>
      <c r="H67" s="230"/>
    </row>
  </sheetData>
  <mergeCells count="13">
    <mergeCell ref="B54:D54"/>
    <mergeCell ref="B63:D63"/>
    <mergeCell ref="B66:I66"/>
    <mergeCell ref="A1:A67"/>
    <mergeCell ref="B6:D8"/>
    <mergeCell ref="E7:E8"/>
    <mergeCell ref="F7:F8"/>
    <mergeCell ref="G7:G8"/>
    <mergeCell ref="H7:H8"/>
    <mergeCell ref="B24:D24"/>
    <mergeCell ref="B37:D37"/>
    <mergeCell ref="B40:D40"/>
    <mergeCell ref="B51:D51"/>
  </mergeCells>
  <printOptions horizontalCentered="1"/>
  <pageMargins left="0.70866141732283472" right="0.70866141732283472" top="0.74803149606299213" bottom="0.74803149606299213" header="0.31496062992125984" footer="0.31496062992125984"/>
  <pageSetup paperSize="9" scale="85" orientation="portrait" horizontalDpi="4294967292" verticalDpi="4294967292" r:id="rId1"/>
  <headerFooter alignWithMargins="0">
    <oddHeader>&amp;L&amp;"Arial,Normale"&amp;8IVASS - SERVIZIO STUDI E GESTIONE DATI
DIVISIONE STUDI E ANALISI STATISTICHE</oddHeader>
  </headerFooter>
  <rowBreaks count="1" manualBreakCount="1">
    <brk id="66"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1"/>
  <sheetViews>
    <sheetView showGridLines="0" zoomScaleNormal="100" workbookViewId="0">
      <selection activeCell="K6" sqref="K6:L7"/>
    </sheetView>
  </sheetViews>
  <sheetFormatPr defaultColWidth="9" defaultRowHeight="11.25" x14ac:dyDescent="0.2"/>
  <cols>
    <col min="1" max="1" width="0.7109375" style="68" customWidth="1"/>
    <col min="2" max="2" width="33.5703125" style="68" customWidth="1"/>
    <col min="3" max="3" width="9.42578125" style="69" customWidth="1"/>
    <col min="4" max="4" width="5.28515625" style="69" bestFit="1" customWidth="1"/>
    <col min="5" max="5" width="10" style="68" bestFit="1" customWidth="1"/>
    <col min="6" max="6" width="5.28515625" style="69" bestFit="1" customWidth="1"/>
    <col min="7" max="7" width="10" style="68" bestFit="1" customWidth="1"/>
    <col min="8" max="8" width="5.28515625" style="69" customWidth="1"/>
    <col min="9" max="9" width="10.7109375" style="69" customWidth="1"/>
    <col min="10" max="10" width="5.28515625" style="69" bestFit="1" customWidth="1"/>
    <col min="11" max="11" width="9.5703125" style="69" customWidth="1"/>
    <col min="12" max="12" width="5.28515625" style="69" bestFit="1" customWidth="1"/>
    <col min="13" max="13" width="10" style="68" bestFit="1" customWidth="1"/>
    <col min="14" max="14" width="5.42578125" style="69" customWidth="1"/>
    <col min="15" max="15" width="10.140625" style="68" customWidth="1"/>
    <col min="16" max="16" width="6.140625" style="69" customWidth="1"/>
    <col min="17" max="20" width="10.28515625" style="68" customWidth="1"/>
    <col min="21" max="256" width="9" style="68"/>
    <col min="257" max="257" width="0.7109375" style="68" customWidth="1"/>
    <col min="258" max="258" width="31.28515625" style="68" customWidth="1"/>
    <col min="259" max="259" width="9.42578125" style="68" customWidth="1"/>
    <col min="260" max="260" width="7" style="68" bestFit="1" customWidth="1"/>
    <col min="261" max="261" width="8.42578125" style="68" customWidth="1"/>
    <col min="262" max="262" width="6.7109375" style="68" bestFit="1" customWidth="1"/>
    <col min="263" max="263" width="8.42578125" style="68" customWidth="1"/>
    <col min="264" max="264" width="5.28515625" style="68" customWidth="1"/>
    <col min="265" max="265" width="9.42578125" style="68" customWidth="1"/>
    <col min="266" max="266" width="7" style="68" bestFit="1" customWidth="1"/>
    <col min="267" max="267" width="9.5703125" style="68" customWidth="1"/>
    <col min="268" max="268" width="5" style="68" customWidth="1"/>
    <col min="269" max="269" width="8.42578125" style="68" customWidth="1"/>
    <col min="270" max="270" width="5.42578125" style="68" customWidth="1"/>
    <col min="271" max="271" width="10.140625" style="68" customWidth="1"/>
    <col min="272" max="272" width="5.7109375" style="68" customWidth="1"/>
    <col min="273" max="276" width="10.28515625" style="68" customWidth="1"/>
    <col min="277" max="512" width="9" style="68"/>
    <col min="513" max="513" width="0.7109375" style="68" customWidth="1"/>
    <col min="514" max="514" width="31.28515625" style="68" customWidth="1"/>
    <col min="515" max="515" width="9.42578125" style="68" customWidth="1"/>
    <col min="516" max="516" width="7" style="68" bestFit="1" customWidth="1"/>
    <col min="517" max="517" width="8.42578125" style="68" customWidth="1"/>
    <col min="518" max="518" width="6.7109375" style="68" bestFit="1" customWidth="1"/>
    <col min="519" max="519" width="8.42578125" style="68" customWidth="1"/>
    <col min="520" max="520" width="5.28515625" style="68" customWidth="1"/>
    <col min="521" max="521" width="9.42578125" style="68" customWidth="1"/>
    <col min="522" max="522" width="7" style="68" bestFit="1" customWidth="1"/>
    <col min="523" max="523" width="9.5703125" style="68" customWidth="1"/>
    <col min="524" max="524" width="5" style="68" customWidth="1"/>
    <col min="525" max="525" width="8.42578125" style="68" customWidth="1"/>
    <col min="526" max="526" width="5.42578125" style="68" customWidth="1"/>
    <col min="527" max="527" width="10.140625" style="68" customWidth="1"/>
    <col min="528" max="528" width="5.7109375" style="68" customWidth="1"/>
    <col min="529" max="532" width="10.28515625" style="68" customWidth="1"/>
    <col min="533" max="768" width="9" style="68"/>
    <col min="769" max="769" width="0.7109375" style="68" customWidth="1"/>
    <col min="770" max="770" width="31.28515625" style="68" customWidth="1"/>
    <col min="771" max="771" width="9.42578125" style="68" customWidth="1"/>
    <col min="772" max="772" width="7" style="68" bestFit="1" customWidth="1"/>
    <col min="773" max="773" width="8.42578125" style="68" customWidth="1"/>
    <col min="774" max="774" width="6.7109375" style="68" bestFit="1" customWidth="1"/>
    <col min="775" max="775" width="8.42578125" style="68" customWidth="1"/>
    <col min="776" max="776" width="5.28515625" style="68" customWidth="1"/>
    <col min="777" max="777" width="9.42578125" style="68" customWidth="1"/>
    <col min="778" max="778" width="7" style="68" bestFit="1" customWidth="1"/>
    <col min="779" max="779" width="9.5703125" style="68" customWidth="1"/>
    <col min="780" max="780" width="5" style="68" customWidth="1"/>
    <col min="781" max="781" width="8.42578125" style="68" customWidth="1"/>
    <col min="782" max="782" width="5.42578125" style="68" customWidth="1"/>
    <col min="783" max="783" width="10.140625" style="68" customWidth="1"/>
    <col min="784" max="784" width="5.7109375" style="68" customWidth="1"/>
    <col min="785" max="788" width="10.28515625" style="68" customWidth="1"/>
    <col min="789" max="1024" width="9" style="68"/>
    <col min="1025" max="1025" width="0.7109375" style="68" customWidth="1"/>
    <col min="1026" max="1026" width="31.28515625" style="68" customWidth="1"/>
    <col min="1027" max="1027" width="9.42578125" style="68" customWidth="1"/>
    <col min="1028" max="1028" width="7" style="68" bestFit="1" customWidth="1"/>
    <col min="1029" max="1029" width="8.42578125" style="68" customWidth="1"/>
    <col min="1030" max="1030" width="6.7109375" style="68" bestFit="1" customWidth="1"/>
    <col min="1031" max="1031" width="8.42578125" style="68" customWidth="1"/>
    <col min="1032" max="1032" width="5.28515625" style="68" customWidth="1"/>
    <col min="1033" max="1033" width="9.42578125" style="68" customWidth="1"/>
    <col min="1034" max="1034" width="7" style="68" bestFit="1" customWidth="1"/>
    <col min="1035" max="1035" width="9.5703125" style="68" customWidth="1"/>
    <col min="1036" max="1036" width="5" style="68" customWidth="1"/>
    <col min="1037" max="1037" width="8.42578125" style="68" customWidth="1"/>
    <col min="1038" max="1038" width="5.42578125" style="68" customWidth="1"/>
    <col min="1039" max="1039" width="10.140625" style="68" customWidth="1"/>
    <col min="1040" max="1040" width="5.7109375" style="68" customWidth="1"/>
    <col min="1041" max="1044" width="10.28515625" style="68" customWidth="1"/>
    <col min="1045" max="1280" width="9" style="68"/>
    <col min="1281" max="1281" width="0.7109375" style="68" customWidth="1"/>
    <col min="1282" max="1282" width="31.28515625" style="68" customWidth="1"/>
    <col min="1283" max="1283" width="9.42578125" style="68" customWidth="1"/>
    <col min="1284" max="1284" width="7" style="68" bestFit="1" customWidth="1"/>
    <col min="1285" max="1285" width="8.42578125" style="68" customWidth="1"/>
    <col min="1286" max="1286" width="6.7109375" style="68" bestFit="1" customWidth="1"/>
    <col min="1287" max="1287" width="8.42578125" style="68" customWidth="1"/>
    <col min="1288" max="1288" width="5.28515625" style="68" customWidth="1"/>
    <col min="1289" max="1289" width="9.42578125" style="68" customWidth="1"/>
    <col min="1290" max="1290" width="7" style="68" bestFit="1" customWidth="1"/>
    <col min="1291" max="1291" width="9.5703125" style="68" customWidth="1"/>
    <col min="1292" max="1292" width="5" style="68" customWidth="1"/>
    <col min="1293" max="1293" width="8.42578125" style="68" customWidth="1"/>
    <col min="1294" max="1294" width="5.42578125" style="68" customWidth="1"/>
    <col min="1295" max="1295" width="10.140625" style="68" customWidth="1"/>
    <col min="1296" max="1296" width="5.7109375" style="68" customWidth="1"/>
    <col min="1297" max="1300" width="10.28515625" style="68" customWidth="1"/>
    <col min="1301" max="1536" width="9" style="68"/>
    <col min="1537" max="1537" width="0.7109375" style="68" customWidth="1"/>
    <col min="1538" max="1538" width="31.28515625" style="68" customWidth="1"/>
    <col min="1539" max="1539" width="9.42578125" style="68" customWidth="1"/>
    <col min="1540" max="1540" width="7" style="68" bestFit="1" customWidth="1"/>
    <col min="1541" max="1541" width="8.42578125" style="68" customWidth="1"/>
    <col min="1542" max="1542" width="6.7109375" style="68" bestFit="1" customWidth="1"/>
    <col min="1543" max="1543" width="8.42578125" style="68" customWidth="1"/>
    <col min="1544" max="1544" width="5.28515625" style="68" customWidth="1"/>
    <col min="1545" max="1545" width="9.42578125" style="68" customWidth="1"/>
    <col min="1546" max="1546" width="7" style="68" bestFit="1" customWidth="1"/>
    <col min="1547" max="1547" width="9.5703125" style="68" customWidth="1"/>
    <col min="1548" max="1548" width="5" style="68" customWidth="1"/>
    <col min="1549" max="1549" width="8.42578125" style="68" customWidth="1"/>
    <col min="1550" max="1550" width="5.42578125" style="68" customWidth="1"/>
    <col min="1551" max="1551" width="10.140625" style="68" customWidth="1"/>
    <col min="1552" max="1552" width="5.7109375" style="68" customWidth="1"/>
    <col min="1553" max="1556" width="10.28515625" style="68" customWidth="1"/>
    <col min="1557" max="1792" width="9" style="68"/>
    <col min="1793" max="1793" width="0.7109375" style="68" customWidth="1"/>
    <col min="1794" max="1794" width="31.28515625" style="68" customWidth="1"/>
    <col min="1795" max="1795" width="9.42578125" style="68" customWidth="1"/>
    <col min="1796" max="1796" width="7" style="68" bestFit="1" customWidth="1"/>
    <col min="1797" max="1797" width="8.42578125" style="68" customWidth="1"/>
    <col min="1798" max="1798" width="6.7109375" style="68" bestFit="1" customWidth="1"/>
    <col min="1799" max="1799" width="8.42578125" style="68" customWidth="1"/>
    <col min="1800" max="1800" width="5.28515625" style="68" customWidth="1"/>
    <col min="1801" max="1801" width="9.42578125" style="68" customWidth="1"/>
    <col min="1802" max="1802" width="7" style="68" bestFit="1" customWidth="1"/>
    <col min="1803" max="1803" width="9.5703125" style="68" customWidth="1"/>
    <col min="1804" max="1804" width="5" style="68" customWidth="1"/>
    <col min="1805" max="1805" width="8.42578125" style="68" customWidth="1"/>
    <col min="1806" max="1806" width="5.42578125" style="68" customWidth="1"/>
    <col min="1807" max="1807" width="10.140625" style="68" customWidth="1"/>
    <col min="1808" max="1808" width="5.7109375" style="68" customWidth="1"/>
    <col min="1809" max="1812" width="10.28515625" style="68" customWidth="1"/>
    <col min="1813" max="2048" width="9" style="68"/>
    <col min="2049" max="2049" width="0.7109375" style="68" customWidth="1"/>
    <col min="2050" max="2050" width="31.28515625" style="68" customWidth="1"/>
    <col min="2051" max="2051" width="9.42578125" style="68" customWidth="1"/>
    <col min="2052" max="2052" width="7" style="68" bestFit="1" customWidth="1"/>
    <col min="2053" max="2053" width="8.42578125" style="68" customWidth="1"/>
    <col min="2054" max="2054" width="6.7109375" style="68" bestFit="1" customWidth="1"/>
    <col min="2055" max="2055" width="8.42578125" style="68" customWidth="1"/>
    <col min="2056" max="2056" width="5.28515625" style="68" customWidth="1"/>
    <col min="2057" max="2057" width="9.42578125" style="68" customWidth="1"/>
    <col min="2058" max="2058" width="7" style="68" bestFit="1" customWidth="1"/>
    <col min="2059" max="2059" width="9.5703125" style="68" customWidth="1"/>
    <col min="2060" max="2060" width="5" style="68" customWidth="1"/>
    <col min="2061" max="2061" width="8.42578125" style="68" customWidth="1"/>
    <col min="2062" max="2062" width="5.42578125" style="68" customWidth="1"/>
    <col min="2063" max="2063" width="10.140625" style="68" customWidth="1"/>
    <col min="2064" max="2064" width="5.7109375" style="68" customWidth="1"/>
    <col min="2065" max="2068" width="10.28515625" style="68" customWidth="1"/>
    <col min="2069" max="2304" width="9" style="68"/>
    <col min="2305" max="2305" width="0.7109375" style="68" customWidth="1"/>
    <col min="2306" max="2306" width="31.28515625" style="68" customWidth="1"/>
    <col min="2307" max="2307" width="9.42578125" style="68" customWidth="1"/>
    <col min="2308" max="2308" width="7" style="68" bestFit="1" customWidth="1"/>
    <col min="2309" max="2309" width="8.42578125" style="68" customWidth="1"/>
    <col min="2310" max="2310" width="6.7109375" style="68" bestFit="1" customWidth="1"/>
    <col min="2311" max="2311" width="8.42578125" style="68" customWidth="1"/>
    <col min="2312" max="2312" width="5.28515625" style="68" customWidth="1"/>
    <col min="2313" max="2313" width="9.42578125" style="68" customWidth="1"/>
    <col min="2314" max="2314" width="7" style="68" bestFit="1" customWidth="1"/>
    <col min="2315" max="2315" width="9.5703125" style="68" customWidth="1"/>
    <col min="2316" max="2316" width="5" style="68" customWidth="1"/>
    <col min="2317" max="2317" width="8.42578125" style="68" customWidth="1"/>
    <col min="2318" max="2318" width="5.42578125" style="68" customWidth="1"/>
    <col min="2319" max="2319" width="10.140625" style="68" customWidth="1"/>
    <col min="2320" max="2320" width="5.7109375" style="68" customWidth="1"/>
    <col min="2321" max="2324" width="10.28515625" style="68" customWidth="1"/>
    <col min="2325" max="2560" width="9" style="68"/>
    <col min="2561" max="2561" width="0.7109375" style="68" customWidth="1"/>
    <col min="2562" max="2562" width="31.28515625" style="68" customWidth="1"/>
    <col min="2563" max="2563" width="9.42578125" style="68" customWidth="1"/>
    <col min="2564" max="2564" width="7" style="68" bestFit="1" customWidth="1"/>
    <col min="2565" max="2565" width="8.42578125" style="68" customWidth="1"/>
    <col min="2566" max="2566" width="6.7109375" style="68" bestFit="1" customWidth="1"/>
    <col min="2567" max="2567" width="8.42578125" style="68" customWidth="1"/>
    <col min="2568" max="2568" width="5.28515625" style="68" customWidth="1"/>
    <col min="2569" max="2569" width="9.42578125" style="68" customWidth="1"/>
    <col min="2570" max="2570" width="7" style="68" bestFit="1" customWidth="1"/>
    <col min="2571" max="2571" width="9.5703125" style="68" customWidth="1"/>
    <col min="2572" max="2572" width="5" style="68" customWidth="1"/>
    <col min="2573" max="2573" width="8.42578125" style="68" customWidth="1"/>
    <col min="2574" max="2574" width="5.42578125" style="68" customWidth="1"/>
    <col min="2575" max="2575" width="10.140625" style="68" customWidth="1"/>
    <col min="2576" max="2576" width="5.7109375" style="68" customWidth="1"/>
    <col min="2577" max="2580" width="10.28515625" style="68" customWidth="1"/>
    <col min="2581" max="2816" width="9" style="68"/>
    <col min="2817" max="2817" width="0.7109375" style="68" customWidth="1"/>
    <col min="2818" max="2818" width="31.28515625" style="68" customWidth="1"/>
    <col min="2819" max="2819" width="9.42578125" style="68" customWidth="1"/>
    <col min="2820" max="2820" width="7" style="68" bestFit="1" customWidth="1"/>
    <col min="2821" max="2821" width="8.42578125" style="68" customWidth="1"/>
    <col min="2822" max="2822" width="6.7109375" style="68" bestFit="1" customWidth="1"/>
    <col min="2823" max="2823" width="8.42578125" style="68" customWidth="1"/>
    <col min="2824" max="2824" width="5.28515625" style="68" customWidth="1"/>
    <col min="2825" max="2825" width="9.42578125" style="68" customWidth="1"/>
    <col min="2826" max="2826" width="7" style="68" bestFit="1" customWidth="1"/>
    <col min="2827" max="2827" width="9.5703125" style="68" customWidth="1"/>
    <col min="2828" max="2828" width="5" style="68" customWidth="1"/>
    <col min="2829" max="2829" width="8.42578125" style="68" customWidth="1"/>
    <col min="2830" max="2830" width="5.42578125" style="68" customWidth="1"/>
    <col min="2831" max="2831" width="10.140625" style="68" customWidth="1"/>
    <col min="2832" max="2832" width="5.7109375" style="68" customWidth="1"/>
    <col min="2833" max="2836" width="10.28515625" style="68" customWidth="1"/>
    <col min="2837" max="3072" width="9" style="68"/>
    <col min="3073" max="3073" width="0.7109375" style="68" customWidth="1"/>
    <col min="3074" max="3074" width="31.28515625" style="68" customWidth="1"/>
    <col min="3075" max="3075" width="9.42578125" style="68" customWidth="1"/>
    <col min="3076" max="3076" width="7" style="68" bestFit="1" customWidth="1"/>
    <col min="3077" max="3077" width="8.42578125" style="68" customWidth="1"/>
    <col min="3078" max="3078" width="6.7109375" style="68" bestFit="1" customWidth="1"/>
    <col min="3079" max="3079" width="8.42578125" style="68" customWidth="1"/>
    <col min="3080" max="3080" width="5.28515625" style="68" customWidth="1"/>
    <col min="3081" max="3081" width="9.42578125" style="68" customWidth="1"/>
    <col min="3082" max="3082" width="7" style="68" bestFit="1" customWidth="1"/>
    <col min="3083" max="3083" width="9.5703125" style="68" customWidth="1"/>
    <col min="3084" max="3084" width="5" style="68" customWidth="1"/>
    <col min="3085" max="3085" width="8.42578125" style="68" customWidth="1"/>
    <col min="3086" max="3086" width="5.42578125" style="68" customWidth="1"/>
    <col min="3087" max="3087" width="10.140625" style="68" customWidth="1"/>
    <col min="3088" max="3088" width="5.7109375" style="68" customWidth="1"/>
    <col min="3089" max="3092" width="10.28515625" style="68" customWidth="1"/>
    <col min="3093" max="3328" width="9" style="68"/>
    <col min="3329" max="3329" width="0.7109375" style="68" customWidth="1"/>
    <col min="3330" max="3330" width="31.28515625" style="68" customWidth="1"/>
    <col min="3331" max="3331" width="9.42578125" style="68" customWidth="1"/>
    <col min="3332" max="3332" width="7" style="68" bestFit="1" customWidth="1"/>
    <col min="3333" max="3333" width="8.42578125" style="68" customWidth="1"/>
    <col min="3334" max="3334" width="6.7109375" style="68" bestFit="1" customWidth="1"/>
    <col min="3335" max="3335" width="8.42578125" style="68" customWidth="1"/>
    <col min="3336" max="3336" width="5.28515625" style="68" customWidth="1"/>
    <col min="3337" max="3337" width="9.42578125" style="68" customWidth="1"/>
    <col min="3338" max="3338" width="7" style="68" bestFit="1" customWidth="1"/>
    <col min="3339" max="3339" width="9.5703125" style="68" customWidth="1"/>
    <col min="3340" max="3340" width="5" style="68" customWidth="1"/>
    <col min="3341" max="3341" width="8.42578125" style="68" customWidth="1"/>
    <col min="3342" max="3342" width="5.42578125" style="68" customWidth="1"/>
    <col min="3343" max="3343" width="10.140625" style="68" customWidth="1"/>
    <col min="3344" max="3344" width="5.7109375" style="68" customWidth="1"/>
    <col min="3345" max="3348" width="10.28515625" style="68" customWidth="1"/>
    <col min="3349" max="3584" width="9" style="68"/>
    <col min="3585" max="3585" width="0.7109375" style="68" customWidth="1"/>
    <col min="3586" max="3586" width="31.28515625" style="68" customWidth="1"/>
    <col min="3587" max="3587" width="9.42578125" style="68" customWidth="1"/>
    <col min="3588" max="3588" width="7" style="68" bestFit="1" customWidth="1"/>
    <col min="3589" max="3589" width="8.42578125" style="68" customWidth="1"/>
    <col min="3590" max="3590" width="6.7109375" style="68" bestFit="1" customWidth="1"/>
    <col min="3591" max="3591" width="8.42578125" style="68" customWidth="1"/>
    <col min="3592" max="3592" width="5.28515625" style="68" customWidth="1"/>
    <col min="3593" max="3593" width="9.42578125" style="68" customWidth="1"/>
    <col min="3594" max="3594" width="7" style="68" bestFit="1" customWidth="1"/>
    <col min="3595" max="3595" width="9.5703125" style="68" customWidth="1"/>
    <col min="3596" max="3596" width="5" style="68" customWidth="1"/>
    <col min="3597" max="3597" width="8.42578125" style="68" customWidth="1"/>
    <col min="3598" max="3598" width="5.42578125" style="68" customWidth="1"/>
    <col min="3599" max="3599" width="10.140625" style="68" customWidth="1"/>
    <col min="3600" max="3600" width="5.7109375" style="68" customWidth="1"/>
    <col min="3601" max="3604" width="10.28515625" style="68" customWidth="1"/>
    <col min="3605" max="3840" width="9" style="68"/>
    <col min="3841" max="3841" width="0.7109375" style="68" customWidth="1"/>
    <col min="3842" max="3842" width="31.28515625" style="68" customWidth="1"/>
    <col min="3843" max="3843" width="9.42578125" style="68" customWidth="1"/>
    <col min="3844" max="3844" width="7" style="68" bestFit="1" customWidth="1"/>
    <col min="3845" max="3845" width="8.42578125" style="68" customWidth="1"/>
    <col min="3846" max="3846" width="6.7109375" style="68" bestFit="1" customWidth="1"/>
    <col min="3847" max="3847" width="8.42578125" style="68" customWidth="1"/>
    <col min="3848" max="3848" width="5.28515625" style="68" customWidth="1"/>
    <col min="3849" max="3849" width="9.42578125" style="68" customWidth="1"/>
    <col min="3850" max="3850" width="7" style="68" bestFit="1" customWidth="1"/>
    <col min="3851" max="3851" width="9.5703125" style="68" customWidth="1"/>
    <col min="3852" max="3852" width="5" style="68" customWidth="1"/>
    <col min="3853" max="3853" width="8.42578125" style="68" customWidth="1"/>
    <col min="3854" max="3854" width="5.42578125" style="68" customWidth="1"/>
    <col min="3855" max="3855" width="10.140625" style="68" customWidth="1"/>
    <col min="3856" max="3856" width="5.7109375" style="68" customWidth="1"/>
    <col min="3857" max="3860" width="10.28515625" style="68" customWidth="1"/>
    <col min="3861" max="4096" width="9" style="68"/>
    <col min="4097" max="4097" width="0.7109375" style="68" customWidth="1"/>
    <col min="4098" max="4098" width="31.28515625" style="68" customWidth="1"/>
    <col min="4099" max="4099" width="9.42578125" style="68" customWidth="1"/>
    <col min="4100" max="4100" width="7" style="68" bestFit="1" customWidth="1"/>
    <col min="4101" max="4101" width="8.42578125" style="68" customWidth="1"/>
    <col min="4102" max="4102" width="6.7109375" style="68" bestFit="1" customWidth="1"/>
    <col min="4103" max="4103" width="8.42578125" style="68" customWidth="1"/>
    <col min="4104" max="4104" width="5.28515625" style="68" customWidth="1"/>
    <col min="4105" max="4105" width="9.42578125" style="68" customWidth="1"/>
    <col min="4106" max="4106" width="7" style="68" bestFit="1" customWidth="1"/>
    <col min="4107" max="4107" width="9.5703125" style="68" customWidth="1"/>
    <col min="4108" max="4108" width="5" style="68" customWidth="1"/>
    <col min="4109" max="4109" width="8.42578125" style="68" customWidth="1"/>
    <col min="4110" max="4110" width="5.42578125" style="68" customWidth="1"/>
    <col min="4111" max="4111" width="10.140625" style="68" customWidth="1"/>
    <col min="4112" max="4112" width="5.7109375" style="68" customWidth="1"/>
    <col min="4113" max="4116" width="10.28515625" style="68" customWidth="1"/>
    <col min="4117" max="4352" width="9" style="68"/>
    <col min="4353" max="4353" width="0.7109375" style="68" customWidth="1"/>
    <col min="4354" max="4354" width="31.28515625" style="68" customWidth="1"/>
    <col min="4355" max="4355" width="9.42578125" style="68" customWidth="1"/>
    <col min="4356" max="4356" width="7" style="68" bestFit="1" customWidth="1"/>
    <col min="4357" max="4357" width="8.42578125" style="68" customWidth="1"/>
    <col min="4358" max="4358" width="6.7109375" style="68" bestFit="1" customWidth="1"/>
    <col min="4359" max="4359" width="8.42578125" style="68" customWidth="1"/>
    <col min="4360" max="4360" width="5.28515625" style="68" customWidth="1"/>
    <col min="4361" max="4361" width="9.42578125" style="68" customWidth="1"/>
    <col min="4362" max="4362" width="7" style="68" bestFit="1" customWidth="1"/>
    <col min="4363" max="4363" width="9.5703125" style="68" customWidth="1"/>
    <col min="4364" max="4364" width="5" style="68" customWidth="1"/>
    <col min="4365" max="4365" width="8.42578125" style="68" customWidth="1"/>
    <col min="4366" max="4366" width="5.42578125" style="68" customWidth="1"/>
    <col min="4367" max="4367" width="10.140625" style="68" customWidth="1"/>
    <col min="4368" max="4368" width="5.7109375" style="68" customWidth="1"/>
    <col min="4369" max="4372" width="10.28515625" style="68" customWidth="1"/>
    <col min="4373" max="4608" width="9" style="68"/>
    <col min="4609" max="4609" width="0.7109375" style="68" customWidth="1"/>
    <col min="4610" max="4610" width="31.28515625" style="68" customWidth="1"/>
    <col min="4611" max="4611" width="9.42578125" style="68" customWidth="1"/>
    <col min="4612" max="4612" width="7" style="68" bestFit="1" customWidth="1"/>
    <col min="4613" max="4613" width="8.42578125" style="68" customWidth="1"/>
    <col min="4614" max="4614" width="6.7109375" style="68" bestFit="1" customWidth="1"/>
    <col min="4615" max="4615" width="8.42578125" style="68" customWidth="1"/>
    <col min="4616" max="4616" width="5.28515625" style="68" customWidth="1"/>
    <col min="4617" max="4617" width="9.42578125" style="68" customWidth="1"/>
    <col min="4618" max="4618" width="7" style="68" bestFit="1" customWidth="1"/>
    <col min="4619" max="4619" width="9.5703125" style="68" customWidth="1"/>
    <col min="4620" max="4620" width="5" style="68" customWidth="1"/>
    <col min="4621" max="4621" width="8.42578125" style="68" customWidth="1"/>
    <col min="4622" max="4622" width="5.42578125" style="68" customWidth="1"/>
    <col min="4623" max="4623" width="10.140625" style="68" customWidth="1"/>
    <col min="4624" max="4624" width="5.7109375" style="68" customWidth="1"/>
    <col min="4625" max="4628" width="10.28515625" style="68" customWidth="1"/>
    <col min="4629" max="4864" width="9" style="68"/>
    <col min="4865" max="4865" width="0.7109375" style="68" customWidth="1"/>
    <col min="4866" max="4866" width="31.28515625" style="68" customWidth="1"/>
    <col min="4867" max="4867" width="9.42578125" style="68" customWidth="1"/>
    <col min="4868" max="4868" width="7" style="68" bestFit="1" customWidth="1"/>
    <col min="4869" max="4869" width="8.42578125" style="68" customWidth="1"/>
    <col min="4870" max="4870" width="6.7109375" style="68" bestFit="1" customWidth="1"/>
    <col min="4871" max="4871" width="8.42578125" style="68" customWidth="1"/>
    <col min="4872" max="4872" width="5.28515625" style="68" customWidth="1"/>
    <col min="4873" max="4873" width="9.42578125" style="68" customWidth="1"/>
    <col min="4874" max="4874" width="7" style="68" bestFit="1" customWidth="1"/>
    <col min="4875" max="4875" width="9.5703125" style="68" customWidth="1"/>
    <col min="4876" max="4876" width="5" style="68" customWidth="1"/>
    <col min="4877" max="4877" width="8.42578125" style="68" customWidth="1"/>
    <col min="4878" max="4878" width="5.42578125" style="68" customWidth="1"/>
    <col min="4879" max="4879" width="10.140625" style="68" customWidth="1"/>
    <col min="4880" max="4880" width="5.7109375" style="68" customWidth="1"/>
    <col min="4881" max="4884" width="10.28515625" style="68" customWidth="1"/>
    <col min="4885" max="5120" width="9" style="68"/>
    <col min="5121" max="5121" width="0.7109375" style="68" customWidth="1"/>
    <col min="5122" max="5122" width="31.28515625" style="68" customWidth="1"/>
    <col min="5123" max="5123" width="9.42578125" style="68" customWidth="1"/>
    <col min="5124" max="5124" width="7" style="68" bestFit="1" customWidth="1"/>
    <col min="5125" max="5125" width="8.42578125" style="68" customWidth="1"/>
    <col min="5126" max="5126" width="6.7109375" style="68" bestFit="1" customWidth="1"/>
    <col min="5127" max="5127" width="8.42578125" style="68" customWidth="1"/>
    <col min="5128" max="5128" width="5.28515625" style="68" customWidth="1"/>
    <col min="5129" max="5129" width="9.42578125" style="68" customWidth="1"/>
    <col min="5130" max="5130" width="7" style="68" bestFit="1" customWidth="1"/>
    <col min="5131" max="5131" width="9.5703125" style="68" customWidth="1"/>
    <col min="5132" max="5132" width="5" style="68" customWidth="1"/>
    <col min="5133" max="5133" width="8.42578125" style="68" customWidth="1"/>
    <col min="5134" max="5134" width="5.42578125" style="68" customWidth="1"/>
    <col min="5135" max="5135" width="10.140625" style="68" customWidth="1"/>
    <col min="5136" max="5136" width="5.7109375" style="68" customWidth="1"/>
    <col min="5137" max="5140" width="10.28515625" style="68" customWidth="1"/>
    <col min="5141" max="5376" width="9" style="68"/>
    <col min="5377" max="5377" width="0.7109375" style="68" customWidth="1"/>
    <col min="5378" max="5378" width="31.28515625" style="68" customWidth="1"/>
    <col min="5379" max="5379" width="9.42578125" style="68" customWidth="1"/>
    <col min="5380" max="5380" width="7" style="68" bestFit="1" customWidth="1"/>
    <col min="5381" max="5381" width="8.42578125" style="68" customWidth="1"/>
    <col min="5382" max="5382" width="6.7109375" style="68" bestFit="1" customWidth="1"/>
    <col min="5383" max="5383" width="8.42578125" style="68" customWidth="1"/>
    <col min="5384" max="5384" width="5.28515625" style="68" customWidth="1"/>
    <col min="5385" max="5385" width="9.42578125" style="68" customWidth="1"/>
    <col min="5386" max="5386" width="7" style="68" bestFit="1" customWidth="1"/>
    <col min="5387" max="5387" width="9.5703125" style="68" customWidth="1"/>
    <col min="5388" max="5388" width="5" style="68" customWidth="1"/>
    <col min="5389" max="5389" width="8.42578125" style="68" customWidth="1"/>
    <col min="5390" max="5390" width="5.42578125" style="68" customWidth="1"/>
    <col min="5391" max="5391" width="10.140625" style="68" customWidth="1"/>
    <col min="5392" max="5392" width="5.7109375" style="68" customWidth="1"/>
    <col min="5393" max="5396" width="10.28515625" style="68" customWidth="1"/>
    <col min="5397" max="5632" width="9" style="68"/>
    <col min="5633" max="5633" width="0.7109375" style="68" customWidth="1"/>
    <col min="5634" max="5634" width="31.28515625" style="68" customWidth="1"/>
    <col min="5635" max="5635" width="9.42578125" style="68" customWidth="1"/>
    <col min="5636" max="5636" width="7" style="68" bestFit="1" customWidth="1"/>
    <col min="5637" max="5637" width="8.42578125" style="68" customWidth="1"/>
    <col min="5638" max="5638" width="6.7109375" style="68" bestFit="1" customWidth="1"/>
    <col min="5639" max="5639" width="8.42578125" style="68" customWidth="1"/>
    <col min="5640" max="5640" width="5.28515625" style="68" customWidth="1"/>
    <col min="5641" max="5641" width="9.42578125" style="68" customWidth="1"/>
    <col min="5642" max="5642" width="7" style="68" bestFit="1" customWidth="1"/>
    <col min="5643" max="5643" width="9.5703125" style="68" customWidth="1"/>
    <col min="5644" max="5644" width="5" style="68" customWidth="1"/>
    <col min="5645" max="5645" width="8.42578125" style="68" customWidth="1"/>
    <col min="5646" max="5646" width="5.42578125" style="68" customWidth="1"/>
    <col min="5647" max="5647" width="10.140625" style="68" customWidth="1"/>
    <col min="5648" max="5648" width="5.7109375" style="68" customWidth="1"/>
    <col min="5649" max="5652" width="10.28515625" style="68" customWidth="1"/>
    <col min="5653" max="5888" width="9" style="68"/>
    <col min="5889" max="5889" width="0.7109375" style="68" customWidth="1"/>
    <col min="5890" max="5890" width="31.28515625" style="68" customWidth="1"/>
    <col min="5891" max="5891" width="9.42578125" style="68" customWidth="1"/>
    <col min="5892" max="5892" width="7" style="68" bestFit="1" customWidth="1"/>
    <col min="5893" max="5893" width="8.42578125" style="68" customWidth="1"/>
    <col min="5894" max="5894" width="6.7109375" style="68" bestFit="1" customWidth="1"/>
    <col min="5895" max="5895" width="8.42578125" style="68" customWidth="1"/>
    <col min="5896" max="5896" width="5.28515625" style="68" customWidth="1"/>
    <col min="5897" max="5897" width="9.42578125" style="68" customWidth="1"/>
    <col min="5898" max="5898" width="7" style="68" bestFit="1" customWidth="1"/>
    <col min="5899" max="5899" width="9.5703125" style="68" customWidth="1"/>
    <col min="5900" max="5900" width="5" style="68" customWidth="1"/>
    <col min="5901" max="5901" width="8.42578125" style="68" customWidth="1"/>
    <col min="5902" max="5902" width="5.42578125" style="68" customWidth="1"/>
    <col min="5903" max="5903" width="10.140625" style="68" customWidth="1"/>
    <col min="5904" max="5904" width="5.7109375" style="68" customWidth="1"/>
    <col min="5905" max="5908" width="10.28515625" style="68" customWidth="1"/>
    <col min="5909" max="6144" width="9" style="68"/>
    <col min="6145" max="6145" width="0.7109375" style="68" customWidth="1"/>
    <col min="6146" max="6146" width="31.28515625" style="68" customWidth="1"/>
    <col min="6147" max="6147" width="9.42578125" style="68" customWidth="1"/>
    <col min="6148" max="6148" width="7" style="68" bestFit="1" customWidth="1"/>
    <col min="6149" max="6149" width="8.42578125" style="68" customWidth="1"/>
    <col min="6150" max="6150" width="6.7109375" style="68" bestFit="1" customWidth="1"/>
    <col min="6151" max="6151" width="8.42578125" style="68" customWidth="1"/>
    <col min="6152" max="6152" width="5.28515625" style="68" customWidth="1"/>
    <col min="6153" max="6153" width="9.42578125" style="68" customWidth="1"/>
    <col min="6154" max="6154" width="7" style="68" bestFit="1" customWidth="1"/>
    <col min="6155" max="6155" width="9.5703125" style="68" customWidth="1"/>
    <col min="6156" max="6156" width="5" style="68" customWidth="1"/>
    <col min="6157" max="6157" width="8.42578125" style="68" customWidth="1"/>
    <col min="6158" max="6158" width="5.42578125" style="68" customWidth="1"/>
    <col min="6159" max="6159" width="10.140625" style="68" customWidth="1"/>
    <col min="6160" max="6160" width="5.7109375" style="68" customWidth="1"/>
    <col min="6161" max="6164" width="10.28515625" style="68" customWidth="1"/>
    <col min="6165" max="6400" width="9" style="68"/>
    <col min="6401" max="6401" width="0.7109375" style="68" customWidth="1"/>
    <col min="6402" max="6402" width="31.28515625" style="68" customWidth="1"/>
    <col min="6403" max="6403" width="9.42578125" style="68" customWidth="1"/>
    <col min="6404" max="6404" width="7" style="68" bestFit="1" customWidth="1"/>
    <col min="6405" max="6405" width="8.42578125" style="68" customWidth="1"/>
    <col min="6406" max="6406" width="6.7109375" style="68" bestFit="1" customWidth="1"/>
    <col min="6407" max="6407" width="8.42578125" style="68" customWidth="1"/>
    <col min="6408" max="6408" width="5.28515625" style="68" customWidth="1"/>
    <col min="6409" max="6409" width="9.42578125" style="68" customWidth="1"/>
    <col min="6410" max="6410" width="7" style="68" bestFit="1" customWidth="1"/>
    <col min="6411" max="6411" width="9.5703125" style="68" customWidth="1"/>
    <col min="6412" max="6412" width="5" style="68" customWidth="1"/>
    <col min="6413" max="6413" width="8.42578125" style="68" customWidth="1"/>
    <col min="6414" max="6414" width="5.42578125" style="68" customWidth="1"/>
    <col min="6415" max="6415" width="10.140625" style="68" customWidth="1"/>
    <col min="6416" max="6416" width="5.7109375" style="68" customWidth="1"/>
    <col min="6417" max="6420" width="10.28515625" style="68" customWidth="1"/>
    <col min="6421" max="6656" width="9" style="68"/>
    <col min="6657" max="6657" width="0.7109375" style="68" customWidth="1"/>
    <col min="6658" max="6658" width="31.28515625" style="68" customWidth="1"/>
    <col min="6659" max="6659" width="9.42578125" style="68" customWidth="1"/>
    <col min="6660" max="6660" width="7" style="68" bestFit="1" customWidth="1"/>
    <col min="6661" max="6661" width="8.42578125" style="68" customWidth="1"/>
    <col min="6662" max="6662" width="6.7109375" style="68" bestFit="1" customWidth="1"/>
    <col min="6663" max="6663" width="8.42578125" style="68" customWidth="1"/>
    <col min="6664" max="6664" width="5.28515625" style="68" customWidth="1"/>
    <col min="6665" max="6665" width="9.42578125" style="68" customWidth="1"/>
    <col min="6666" max="6666" width="7" style="68" bestFit="1" customWidth="1"/>
    <col min="6667" max="6667" width="9.5703125" style="68" customWidth="1"/>
    <col min="6668" max="6668" width="5" style="68" customWidth="1"/>
    <col min="6669" max="6669" width="8.42578125" style="68" customWidth="1"/>
    <col min="6670" max="6670" width="5.42578125" style="68" customWidth="1"/>
    <col min="6671" max="6671" width="10.140625" style="68" customWidth="1"/>
    <col min="6672" max="6672" width="5.7109375" style="68" customWidth="1"/>
    <col min="6673" max="6676" width="10.28515625" style="68" customWidth="1"/>
    <col min="6677" max="6912" width="9" style="68"/>
    <col min="6913" max="6913" width="0.7109375" style="68" customWidth="1"/>
    <col min="6914" max="6914" width="31.28515625" style="68" customWidth="1"/>
    <col min="6915" max="6915" width="9.42578125" style="68" customWidth="1"/>
    <col min="6916" max="6916" width="7" style="68" bestFit="1" customWidth="1"/>
    <col min="6917" max="6917" width="8.42578125" style="68" customWidth="1"/>
    <col min="6918" max="6918" width="6.7109375" style="68" bestFit="1" customWidth="1"/>
    <col min="6919" max="6919" width="8.42578125" style="68" customWidth="1"/>
    <col min="6920" max="6920" width="5.28515625" style="68" customWidth="1"/>
    <col min="6921" max="6921" width="9.42578125" style="68" customWidth="1"/>
    <col min="6922" max="6922" width="7" style="68" bestFit="1" customWidth="1"/>
    <col min="6923" max="6923" width="9.5703125" style="68" customWidth="1"/>
    <col min="6924" max="6924" width="5" style="68" customWidth="1"/>
    <col min="6925" max="6925" width="8.42578125" style="68" customWidth="1"/>
    <col min="6926" max="6926" width="5.42578125" style="68" customWidth="1"/>
    <col min="6927" max="6927" width="10.140625" style="68" customWidth="1"/>
    <col min="6928" max="6928" width="5.7109375" style="68" customWidth="1"/>
    <col min="6929" max="6932" width="10.28515625" style="68" customWidth="1"/>
    <col min="6933" max="7168" width="9" style="68"/>
    <col min="7169" max="7169" width="0.7109375" style="68" customWidth="1"/>
    <col min="7170" max="7170" width="31.28515625" style="68" customWidth="1"/>
    <col min="7171" max="7171" width="9.42578125" style="68" customWidth="1"/>
    <col min="7172" max="7172" width="7" style="68" bestFit="1" customWidth="1"/>
    <col min="7173" max="7173" width="8.42578125" style="68" customWidth="1"/>
    <col min="7174" max="7174" width="6.7109375" style="68" bestFit="1" customWidth="1"/>
    <col min="7175" max="7175" width="8.42578125" style="68" customWidth="1"/>
    <col min="7176" max="7176" width="5.28515625" style="68" customWidth="1"/>
    <col min="7177" max="7177" width="9.42578125" style="68" customWidth="1"/>
    <col min="7178" max="7178" width="7" style="68" bestFit="1" customWidth="1"/>
    <col min="7179" max="7179" width="9.5703125" style="68" customWidth="1"/>
    <col min="7180" max="7180" width="5" style="68" customWidth="1"/>
    <col min="7181" max="7181" width="8.42578125" style="68" customWidth="1"/>
    <col min="7182" max="7182" width="5.42578125" style="68" customWidth="1"/>
    <col min="7183" max="7183" width="10.140625" style="68" customWidth="1"/>
    <col min="7184" max="7184" width="5.7109375" style="68" customWidth="1"/>
    <col min="7185" max="7188" width="10.28515625" style="68" customWidth="1"/>
    <col min="7189" max="7424" width="9" style="68"/>
    <col min="7425" max="7425" width="0.7109375" style="68" customWidth="1"/>
    <col min="7426" max="7426" width="31.28515625" style="68" customWidth="1"/>
    <col min="7427" max="7427" width="9.42578125" style="68" customWidth="1"/>
    <col min="7428" max="7428" width="7" style="68" bestFit="1" customWidth="1"/>
    <col min="7429" max="7429" width="8.42578125" style="68" customWidth="1"/>
    <col min="7430" max="7430" width="6.7109375" style="68" bestFit="1" customWidth="1"/>
    <col min="7431" max="7431" width="8.42578125" style="68" customWidth="1"/>
    <col min="7432" max="7432" width="5.28515625" style="68" customWidth="1"/>
    <col min="7433" max="7433" width="9.42578125" style="68" customWidth="1"/>
    <col min="7434" max="7434" width="7" style="68" bestFit="1" customWidth="1"/>
    <col min="7435" max="7435" width="9.5703125" style="68" customWidth="1"/>
    <col min="7436" max="7436" width="5" style="68" customWidth="1"/>
    <col min="7437" max="7437" width="8.42578125" style="68" customWidth="1"/>
    <col min="7438" max="7438" width="5.42578125" style="68" customWidth="1"/>
    <col min="7439" max="7439" width="10.140625" style="68" customWidth="1"/>
    <col min="7440" max="7440" width="5.7109375" style="68" customWidth="1"/>
    <col min="7441" max="7444" width="10.28515625" style="68" customWidth="1"/>
    <col min="7445" max="7680" width="9" style="68"/>
    <col min="7681" max="7681" width="0.7109375" style="68" customWidth="1"/>
    <col min="7682" max="7682" width="31.28515625" style="68" customWidth="1"/>
    <col min="7683" max="7683" width="9.42578125" style="68" customWidth="1"/>
    <col min="7684" max="7684" width="7" style="68" bestFit="1" customWidth="1"/>
    <col min="7685" max="7685" width="8.42578125" style="68" customWidth="1"/>
    <col min="7686" max="7686" width="6.7109375" style="68" bestFit="1" customWidth="1"/>
    <col min="7687" max="7687" width="8.42578125" style="68" customWidth="1"/>
    <col min="7688" max="7688" width="5.28515625" style="68" customWidth="1"/>
    <col min="7689" max="7689" width="9.42578125" style="68" customWidth="1"/>
    <col min="7690" max="7690" width="7" style="68" bestFit="1" customWidth="1"/>
    <col min="7691" max="7691" width="9.5703125" style="68" customWidth="1"/>
    <col min="7692" max="7692" width="5" style="68" customWidth="1"/>
    <col min="7693" max="7693" width="8.42578125" style="68" customWidth="1"/>
    <col min="7694" max="7694" width="5.42578125" style="68" customWidth="1"/>
    <col min="7695" max="7695" width="10.140625" style="68" customWidth="1"/>
    <col min="7696" max="7696" width="5.7109375" style="68" customWidth="1"/>
    <col min="7697" max="7700" width="10.28515625" style="68" customWidth="1"/>
    <col min="7701" max="7936" width="9" style="68"/>
    <col min="7937" max="7937" width="0.7109375" style="68" customWidth="1"/>
    <col min="7938" max="7938" width="31.28515625" style="68" customWidth="1"/>
    <col min="7939" max="7939" width="9.42578125" style="68" customWidth="1"/>
    <col min="7940" max="7940" width="7" style="68" bestFit="1" customWidth="1"/>
    <col min="7941" max="7941" width="8.42578125" style="68" customWidth="1"/>
    <col min="7942" max="7942" width="6.7109375" style="68" bestFit="1" customWidth="1"/>
    <col min="7943" max="7943" width="8.42578125" style="68" customWidth="1"/>
    <col min="7944" max="7944" width="5.28515625" style="68" customWidth="1"/>
    <col min="7945" max="7945" width="9.42578125" style="68" customWidth="1"/>
    <col min="7946" max="7946" width="7" style="68" bestFit="1" customWidth="1"/>
    <col min="7947" max="7947" width="9.5703125" style="68" customWidth="1"/>
    <col min="7948" max="7948" width="5" style="68" customWidth="1"/>
    <col min="7949" max="7949" width="8.42578125" style="68" customWidth="1"/>
    <col min="7950" max="7950" width="5.42578125" style="68" customWidth="1"/>
    <col min="7951" max="7951" width="10.140625" style="68" customWidth="1"/>
    <col min="7952" max="7952" width="5.7109375" style="68" customWidth="1"/>
    <col min="7953" max="7956" width="10.28515625" style="68" customWidth="1"/>
    <col min="7957" max="8192" width="9" style="68"/>
    <col min="8193" max="8193" width="0.7109375" style="68" customWidth="1"/>
    <col min="8194" max="8194" width="31.28515625" style="68" customWidth="1"/>
    <col min="8195" max="8195" width="9.42578125" style="68" customWidth="1"/>
    <col min="8196" max="8196" width="7" style="68" bestFit="1" customWidth="1"/>
    <col min="8197" max="8197" width="8.42578125" style="68" customWidth="1"/>
    <col min="8198" max="8198" width="6.7109375" style="68" bestFit="1" customWidth="1"/>
    <col min="8199" max="8199" width="8.42578125" style="68" customWidth="1"/>
    <col min="8200" max="8200" width="5.28515625" style="68" customWidth="1"/>
    <col min="8201" max="8201" width="9.42578125" style="68" customWidth="1"/>
    <col min="8202" max="8202" width="7" style="68" bestFit="1" customWidth="1"/>
    <col min="8203" max="8203" width="9.5703125" style="68" customWidth="1"/>
    <col min="8204" max="8204" width="5" style="68" customWidth="1"/>
    <col min="8205" max="8205" width="8.42578125" style="68" customWidth="1"/>
    <col min="8206" max="8206" width="5.42578125" style="68" customWidth="1"/>
    <col min="8207" max="8207" width="10.140625" style="68" customWidth="1"/>
    <col min="8208" max="8208" width="5.7109375" style="68" customWidth="1"/>
    <col min="8209" max="8212" width="10.28515625" style="68" customWidth="1"/>
    <col min="8213" max="8448" width="9" style="68"/>
    <col min="8449" max="8449" width="0.7109375" style="68" customWidth="1"/>
    <col min="8450" max="8450" width="31.28515625" style="68" customWidth="1"/>
    <col min="8451" max="8451" width="9.42578125" style="68" customWidth="1"/>
    <col min="8452" max="8452" width="7" style="68" bestFit="1" customWidth="1"/>
    <col min="8453" max="8453" width="8.42578125" style="68" customWidth="1"/>
    <col min="8454" max="8454" width="6.7109375" style="68" bestFit="1" customWidth="1"/>
    <col min="8455" max="8455" width="8.42578125" style="68" customWidth="1"/>
    <col min="8456" max="8456" width="5.28515625" style="68" customWidth="1"/>
    <col min="8457" max="8457" width="9.42578125" style="68" customWidth="1"/>
    <col min="8458" max="8458" width="7" style="68" bestFit="1" customWidth="1"/>
    <col min="8459" max="8459" width="9.5703125" style="68" customWidth="1"/>
    <col min="8460" max="8460" width="5" style="68" customWidth="1"/>
    <col min="8461" max="8461" width="8.42578125" style="68" customWidth="1"/>
    <col min="8462" max="8462" width="5.42578125" style="68" customWidth="1"/>
    <col min="8463" max="8463" width="10.140625" style="68" customWidth="1"/>
    <col min="8464" max="8464" width="5.7109375" style="68" customWidth="1"/>
    <col min="8465" max="8468" width="10.28515625" style="68" customWidth="1"/>
    <col min="8469" max="8704" width="9" style="68"/>
    <col min="8705" max="8705" width="0.7109375" style="68" customWidth="1"/>
    <col min="8706" max="8706" width="31.28515625" style="68" customWidth="1"/>
    <col min="8707" max="8707" width="9.42578125" style="68" customWidth="1"/>
    <col min="8708" max="8708" width="7" style="68" bestFit="1" customWidth="1"/>
    <col min="8709" max="8709" width="8.42578125" style="68" customWidth="1"/>
    <col min="8710" max="8710" width="6.7109375" style="68" bestFit="1" customWidth="1"/>
    <col min="8711" max="8711" width="8.42578125" style="68" customWidth="1"/>
    <col min="8712" max="8712" width="5.28515625" style="68" customWidth="1"/>
    <col min="8713" max="8713" width="9.42578125" style="68" customWidth="1"/>
    <col min="8714" max="8714" width="7" style="68" bestFit="1" customWidth="1"/>
    <col min="8715" max="8715" width="9.5703125" style="68" customWidth="1"/>
    <col min="8716" max="8716" width="5" style="68" customWidth="1"/>
    <col min="8717" max="8717" width="8.42578125" style="68" customWidth="1"/>
    <col min="8718" max="8718" width="5.42578125" style="68" customWidth="1"/>
    <col min="8719" max="8719" width="10.140625" style="68" customWidth="1"/>
    <col min="8720" max="8720" width="5.7109375" style="68" customWidth="1"/>
    <col min="8721" max="8724" width="10.28515625" style="68" customWidth="1"/>
    <col min="8725" max="8960" width="9" style="68"/>
    <col min="8961" max="8961" width="0.7109375" style="68" customWidth="1"/>
    <col min="8962" max="8962" width="31.28515625" style="68" customWidth="1"/>
    <col min="8963" max="8963" width="9.42578125" style="68" customWidth="1"/>
    <col min="8964" max="8964" width="7" style="68" bestFit="1" customWidth="1"/>
    <col min="8965" max="8965" width="8.42578125" style="68" customWidth="1"/>
    <col min="8966" max="8966" width="6.7109375" style="68" bestFit="1" customWidth="1"/>
    <col min="8967" max="8967" width="8.42578125" style="68" customWidth="1"/>
    <col min="8968" max="8968" width="5.28515625" style="68" customWidth="1"/>
    <col min="8969" max="8969" width="9.42578125" style="68" customWidth="1"/>
    <col min="8970" max="8970" width="7" style="68" bestFit="1" customWidth="1"/>
    <col min="8971" max="8971" width="9.5703125" style="68" customWidth="1"/>
    <col min="8972" max="8972" width="5" style="68" customWidth="1"/>
    <col min="8973" max="8973" width="8.42578125" style="68" customWidth="1"/>
    <col min="8974" max="8974" width="5.42578125" style="68" customWidth="1"/>
    <col min="8975" max="8975" width="10.140625" style="68" customWidth="1"/>
    <col min="8976" max="8976" width="5.7109375" style="68" customWidth="1"/>
    <col min="8977" max="8980" width="10.28515625" style="68" customWidth="1"/>
    <col min="8981" max="9216" width="9" style="68"/>
    <col min="9217" max="9217" width="0.7109375" style="68" customWidth="1"/>
    <col min="9218" max="9218" width="31.28515625" style="68" customWidth="1"/>
    <col min="9219" max="9219" width="9.42578125" style="68" customWidth="1"/>
    <col min="9220" max="9220" width="7" style="68" bestFit="1" customWidth="1"/>
    <col min="9221" max="9221" width="8.42578125" style="68" customWidth="1"/>
    <col min="9222" max="9222" width="6.7109375" style="68" bestFit="1" customWidth="1"/>
    <col min="9223" max="9223" width="8.42578125" style="68" customWidth="1"/>
    <col min="9224" max="9224" width="5.28515625" style="68" customWidth="1"/>
    <col min="9225" max="9225" width="9.42578125" style="68" customWidth="1"/>
    <col min="9226" max="9226" width="7" style="68" bestFit="1" customWidth="1"/>
    <col min="9227" max="9227" width="9.5703125" style="68" customWidth="1"/>
    <col min="9228" max="9228" width="5" style="68" customWidth="1"/>
    <col min="9229" max="9229" width="8.42578125" style="68" customWidth="1"/>
    <col min="9230" max="9230" width="5.42578125" style="68" customWidth="1"/>
    <col min="9231" max="9231" width="10.140625" style="68" customWidth="1"/>
    <col min="9232" max="9232" width="5.7109375" style="68" customWidth="1"/>
    <col min="9233" max="9236" width="10.28515625" style="68" customWidth="1"/>
    <col min="9237" max="9472" width="9" style="68"/>
    <col min="9473" max="9473" width="0.7109375" style="68" customWidth="1"/>
    <col min="9474" max="9474" width="31.28515625" style="68" customWidth="1"/>
    <col min="9475" max="9475" width="9.42578125" style="68" customWidth="1"/>
    <col min="9476" max="9476" width="7" style="68" bestFit="1" customWidth="1"/>
    <col min="9477" max="9477" width="8.42578125" style="68" customWidth="1"/>
    <col min="9478" max="9478" width="6.7109375" style="68" bestFit="1" customWidth="1"/>
    <col min="9479" max="9479" width="8.42578125" style="68" customWidth="1"/>
    <col min="9480" max="9480" width="5.28515625" style="68" customWidth="1"/>
    <col min="9481" max="9481" width="9.42578125" style="68" customWidth="1"/>
    <col min="9482" max="9482" width="7" style="68" bestFit="1" customWidth="1"/>
    <col min="9483" max="9483" width="9.5703125" style="68" customWidth="1"/>
    <col min="9484" max="9484" width="5" style="68" customWidth="1"/>
    <col min="9485" max="9485" width="8.42578125" style="68" customWidth="1"/>
    <col min="9486" max="9486" width="5.42578125" style="68" customWidth="1"/>
    <col min="9487" max="9487" width="10.140625" style="68" customWidth="1"/>
    <col min="9488" max="9488" width="5.7109375" style="68" customWidth="1"/>
    <col min="9489" max="9492" width="10.28515625" style="68" customWidth="1"/>
    <col min="9493" max="9728" width="9" style="68"/>
    <col min="9729" max="9729" width="0.7109375" style="68" customWidth="1"/>
    <col min="9730" max="9730" width="31.28515625" style="68" customWidth="1"/>
    <col min="9731" max="9731" width="9.42578125" style="68" customWidth="1"/>
    <col min="9732" max="9732" width="7" style="68" bestFit="1" customWidth="1"/>
    <col min="9733" max="9733" width="8.42578125" style="68" customWidth="1"/>
    <col min="9734" max="9734" width="6.7109375" style="68" bestFit="1" customWidth="1"/>
    <col min="9735" max="9735" width="8.42578125" style="68" customWidth="1"/>
    <col min="9736" max="9736" width="5.28515625" style="68" customWidth="1"/>
    <col min="9737" max="9737" width="9.42578125" style="68" customWidth="1"/>
    <col min="9738" max="9738" width="7" style="68" bestFit="1" customWidth="1"/>
    <col min="9739" max="9739" width="9.5703125" style="68" customWidth="1"/>
    <col min="9740" max="9740" width="5" style="68" customWidth="1"/>
    <col min="9741" max="9741" width="8.42578125" style="68" customWidth="1"/>
    <col min="9742" max="9742" width="5.42578125" style="68" customWidth="1"/>
    <col min="9743" max="9743" width="10.140625" style="68" customWidth="1"/>
    <col min="9744" max="9744" width="5.7109375" style="68" customWidth="1"/>
    <col min="9745" max="9748" width="10.28515625" style="68" customWidth="1"/>
    <col min="9749" max="9984" width="9" style="68"/>
    <col min="9985" max="9985" width="0.7109375" style="68" customWidth="1"/>
    <col min="9986" max="9986" width="31.28515625" style="68" customWidth="1"/>
    <col min="9987" max="9987" width="9.42578125" style="68" customWidth="1"/>
    <col min="9988" max="9988" width="7" style="68" bestFit="1" customWidth="1"/>
    <col min="9989" max="9989" width="8.42578125" style="68" customWidth="1"/>
    <col min="9990" max="9990" width="6.7109375" style="68" bestFit="1" customWidth="1"/>
    <col min="9991" max="9991" width="8.42578125" style="68" customWidth="1"/>
    <col min="9992" max="9992" width="5.28515625" style="68" customWidth="1"/>
    <col min="9993" max="9993" width="9.42578125" style="68" customWidth="1"/>
    <col min="9994" max="9994" width="7" style="68" bestFit="1" customWidth="1"/>
    <col min="9995" max="9995" width="9.5703125" style="68" customWidth="1"/>
    <col min="9996" max="9996" width="5" style="68" customWidth="1"/>
    <col min="9997" max="9997" width="8.42578125" style="68" customWidth="1"/>
    <col min="9998" max="9998" width="5.42578125" style="68" customWidth="1"/>
    <col min="9999" max="9999" width="10.140625" style="68" customWidth="1"/>
    <col min="10000" max="10000" width="5.7109375" style="68" customWidth="1"/>
    <col min="10001" max="10004" width="10.28515625" style="68" customWidth="1"/>
    <col min="10005" max="10240" width="9" style="68"/>
    <col min="10241" max="10241" width="0.7109375" style="68" customWidth="1"/>
    <col min="10242" max="10242" width="31.28515625" style="68" customWidth="1"/>
    <col min="10243" max="10243" width="9.42578125" style="68" customWidth="1"/>
    <col min="10244" max="10244" width="7" style="68" bestFit="1" customWidth="1"/>
    <col min="10245" max="10245" width="8.42578125" style="68" customWidth="1"/>
    <col min="10246" max="10246" width="6.7109375" style="68" bestFit="1" customWidth="1"/>
    <col min="10247" max="10247" width="8.42578125" style="68" customWidth="1"/>
    <col min="10248" max="10248" width="5.28515625" style="68" customWidth="1"/>
    <col min="10249" max="10249" width="9.42578125" style="68" customWidth="1"/>
    <col min="10250" max="10250" width="7" style="68" bestFit="1" customWidth="1"/>
    <col min="10251" max="10251" width="9.5703125" style="68" customWidth="1"/>
    <col min="10252" max="10252" width="5" style="68" customWidth="1"/>
    <col min="10253" max="10253" width="8.42578125" style="68" customWidth="1"/>
    <col min="10254" max="10254" width="5.42578125" style="68" customWidth="1"/>
    <col min="10255" max="10255" width="10.140625" style="68" customWidth="1"/>
    <col min="10256" max="10256" width="5.7109375" style="68" customWidth="1"/>
    <col min="10257" max="10260" width="10.28515625" style="68" customWidth="1"/>
    <col min="10261" max="10496" width="9" style="68"/>
    <col min="10497" max="10497" width="0.7109375" style="68" customWidth="1"/>
    <col min="10498" max="10498" width="31.28515625" style="68" customWidth="1"/>
    <col min="10499" max="10499" width="9.42578125" style="68" customWidth="1"/>
    <col min="10500" max="10500" width="7" style="68" bestFit="1" customWidth="1"/>
    <col min="10501" max="10501" width="8.42578125" style="68" customWidth="1"/>
    <col min="10502" max="10502" width="6.7109375" style="68" bestFit="1" customWidth="1"/>
    <col min="10503" max="10503" width="8.42578125" style="68" customWidth="1"/>
    <col min="10504" max="10504" width="5.28515625" style="68" customWidth="1"/>
    <col min="10505" max="10505" width="9.42578125" style="68" customWidth="1"/>
    <col min="10506" max="10506" width="7" style="68" bestFit="1" customWidth="1"/>
    <col min="10507" max="10507" width="9.5703125" style="68" customWidth="1"/>
    <col min="10508" max="10508" width="5" style="68" customWidth="1"/>
    <col min="10509" max="10509" width="8.42578125" style="68" customWidth="1"/>
    <col min="10510" max="10510" width="5.42578125" style="68" customWidth="1"/>
    <col min="10511" max="10511" width="10.140625" style="68" customWidth="1"/>
    <col min="10512" max="10512" width="5.7109375" style="68" customWidth="1"/>
    <col min="10513" max="10516" width="10.28515625" style="68" customWidth="1"/>
    <col min="10517" max="10752" width="9" style="68"/>
    <col min="10753" max="10753" width="0.7109375" style="68" customWidth="1"/>
    <col min="10754" max="10754" width="31.28515625" style="68" customWidth="1"/>
    <col min="10755" max="10755" width="9.42578125" style="68" customWidth="1"/>
    <col min="10756" max="10756" width="7" style="68" bestFit="1" customWidth="1"/>
    <col min="10757" max="10757" width="8.42578125" style="68" customWidth="1"/>
    <col min="10758" max="10758" width="6.7109375" style="68" bestFit="1" customWidth="1"/>
    <col min="10759" max="10759" width="8.42578125" style="68" customWidth="1"/>
    <col min="10760" max="10760" width="5.28515625" style="68" customWidth="1"/>
    <col min="10761" max="10761" width="9.42578125" style="68" customWidth="1"/>
    <col min="10762" max="10762" width="7" style="68" bestFit="1" customWidth="1"/>
    <col min="10763" max="10763" width="9.5703125" style="68" customWidth="1"/>
    <col min="10764" max="10764" width="5" style="68" customWidth="1"/>
    <col min="10765" max="10765" width="8.42578125" style="68" customWidth="1"/>
    <col min="10766" max="10766" width="5.42578125" style="68" customWidth="1"/>
    <col min="10767" max="10767" width="10.140625" style="68" customWidth="1"/>
    <col min="10768" max="10768" width="5.7109375" style="68" customWidth="1"/>
    <col min="10769" max="10772" width="10.28515625" style="68" customWidth="1"/>
    <col min="10773" max="11008" width="9" style="68"/>
    <col min="11009" max="11009" width="0.7109375" style="68" customWidth="1"/>
    <col min="11010" max="11010" width="31.28515625" style="68" customWidth="1"/>
    <col min="11011" max="11011" width="9.42578125" style="68" customWidth="1"/>
    <col min="11012" max="11012" width="7" style="68" bestFit="1" customWidth="1"/>
    <col min="11013" max="11013" width="8.42578125" style="68" customWidth="1"/>
    <col min="11014" max="11014" width="6.7109375" style="68" bestFit="1" customWidth="1"/>
    <col min="11015" max="11015" width="8.42578125" style="68" customWidth="1"/>
    <col min="11016" max="11016" width="5.28515625" style="68" customWidth="1"/>
    <col min="11017" max="11017" width="9.42578125" style="68" customWidth="1"/>
    <col min="11018" max="11018" width="7" style="68" bestFit="1" customWidth="1"/>
    <col min="11019" max="11019" width="9.5703125" style="68" customWidth="1"/>
    <col min="11020" max="11020" width="5" style="68" customWidth="1"/>
    <col min="11021" max="11021" width="8.42578125" style="68" customWidth="1"/>
    <col min="11022" max="11022" width="5.42578125" style="68" customWidth="1"/>
    <col min="11023" max="11023" width="10.140625" style="68" customWidth="1"/>
    <col min="11024" max="11024" width="5.7109375" style="68" customWidth="1"/>
    <col min="11025" max="11028" width="10.28515625" style="68" customWidth="1"/>
    <col min="11029" max="11264" width="9" style="68"/>
    <col min="11265" max="11265" width="0.7109375" style="68" customWidth="1"/>
    <col min="11266" max="11266" width="31.28515625" style="68" customWidth="1"/>
    <col min="11267" max="11267" width="9.42578125" style="68" customWidth="1"/>
    <col min="11268" max="11268" width="7" style="68" bestFit="1" customWidth="1"/>
    <col min="11269" max="11269" width="8.42578125" style="68" customWidth="1"/>
    <col min="11270" max="11270" width="6.7109375" style="68" bestFit="1" customWidth="1"/>
    <col min="11271" max="11271" width="8.42578125" style="68" customWidth="1"/>
    <col min="11272" max="11272" width="5.28515625" style="68" customWidth="1"/>
    <col min="11273" max="11273" width="9.42578125" style="68" customWidth="1"/>
    <col min="11274" max="11274" width="7" style="68" bestFit="1" customWidth="1"/>
    <col min="11275" max="11275" width="9.5703125" style="68" customWidth="1"/>
    <col min="11276" max="11276" width="5" style="68" customWidth="1"/>
    <col min="11277" max="11277" width="8.42578125" style="68" customWidth="1"/>
    <col min="11278" max="11278" width="5.42578125" style="68" customWidth="1"/>
    <col min="11279" max="11279" width="10.140625" style="68" customWidth="1"/>
    <col min="11280" max="11280" width="5.7109375" style="68" customWidth="1"/>
    <col min="11281" max="11284" width="10.28515625" style="68" customWidth="1"/>
    <col min="11285" max="11520" width="9" style="68"/>
    <col min="11521" max="11521" width="0.7109375" style="68" customWidth="1"/>
    <col min="11522" max="11522" width="31.28515625" style="68" customWidth="1"/>
    <col min="11523" max="11523" width="9.42578125" style="68" customWidth="1"/>
    <col min="11524" max="11524" width="7" style="68" bestFit="1" customWidth="1"/>
    <col min="11525" max="11525" width="8.42578125" style="68" customWidth="1"/>
    <col min="11526" max="11526" width="6.7109375" style="68" bestFit="1" customWidth="1"/>
    <col min="11527" max="11527" width="8.42578125" style="68" customWidth="1"/>
    <col min="11528" max="11528" width="5.28515625" style="68" customWidth="1"/>
    <col min="11529" max="11529" width="9.42578125" style="68" customWidth="1"/>
    <col min="11530" max="11530" width="7" style="68" bestFit="1" customWidth="1"/>
    <col min="11531" max="11531" width="9.5703125" style="68" customWidth="1"/>
    <col min="11532" max="11532" width="5" style="68" customWidth="1"/>
    <col min="11533" max="11533" width="8.42578125" style="68" customWidth="1"/>
    <col min="11534" max="11534" width="5.42578125" style="68" customWidth="1"/>
    <col min="11535" max="11535" width="10.140625" style="68" customWidth="1"/>
    <col min="11536" max="11536" width="5.7109375" style="68" customWidth="1"/>
    <col min="11537" max="11540" width="10.28515625" style="68" customWidth="1"/>
    <col min="11541" max="11776" width="9" style="68"/>
    <col min="11777" max="11777" width="0.7109375" style="68" customWidth="1"/>
    <col min="11778" max="11778" width="31.28515625" style="68" customWidth="1"/>
    <col min="11779" max="11779" width="9.42578125" style="68" customWidth="1"/>
    <col min="11780" max="11780" width="7" style="68" bestFit="1" customWidth="1"/>
    <col min="11781" max="11781" width="8.42578125" style="68" customWidth="1"/>
    <col min="11782" max="11782" width="6.7109375" style="68" bestFit="1" customWidth="1"/>
    <col min="11783" max="11783" width="8.42578125" style="68" customWidth="1"/>
    <col min="11784" max="11784" width="5.28515625" style="68" customWidth="1"/>
    <col min="11785" max="11785" width="9.42578125" style="68" customWidth="1"/>
    <col min="11786" max="11786" width="7" style="68" bestFit="1" customWidth="1"/>
    <col min="11787" max="11787" width="9.5703125" style="68" customWidth="1"/>
    <col min="11788" max="11788" width="5" style="68" customWidth="1"/>
    <col min="11789" max="11789" width="8.42578125" style="68" customWidth="1"/>
    <col min="11790" max="11790" width="5.42578125" style="68" customWidth="1"/>
    <col min="11791" max="11791" width="10.140625" style="68" customWidth="1"/>
    <col min="11792" max="11792" width="5.7109375" style="68" customWidth="1"/>
    <col min="11793" max="11796" width="10.28515625" style="68" customWidth="1"/>
    <col min="11797" max="12032" width="9" style="68"/>
    <col min="12033" max="12033" width="0.7109375" style="68" customWidth="1"/>
    <col min="12034" max="12034" width="31.28515625" style="68" customWidth="1"/>
    <col min="12035" max="12035" width="9.42578125" style="68" customWidth="1"/>
    <col min="12036" max="12036" width="7" style="68" bestFit="1" customWidth="1"/>
    <col min="12037" max="12037" width="8.42578125" style="68" customWidth="1"/>
    <col min="12038" max="12038" width="6.7109375" style="68" bestFit="1" customWidth="1"/>
    <col min="12039" max="12039" width="8.42578125" style="68" customWidth="1"/>
    <col min="12040" max="12040" width="5.28515625" style="68" customWidth="1"/>
    <col min="12041" max="12041" width="9.42578125" style="68" customWidth="1"/>
    <col min="12042" max="12042" width="7" style="68" bestFit="1" customWidth="1"/>
    <col min="12043" max="12043" width="9.5703125" style="68" customWidth="1"/>
    <col min="12044" max="12044" width="5" style="68" customWidth="1"/>
    <col min="12045" max="12045" width="8.42578125" style="68" customWidth="1"/>
    <col min="12046" max="12046" width="5.42578125" style="68" customWidth="1"/>
    <col min="12047" max="12047" width="10.140625" style="68" customWidth="1"/>
    <col min="12048" max="12048" width="5.7109375" style="68" customWidth="1"/>
    <col min="12049" max="12052" width="10.28515625" style="68" customWidth="1"/>
    <col min="12053" max="12288" width="9" style="68"/>
    <col min="12289" max="12289" width="0.7109375" style="68" customWidth="1"/>
    <col min="12290" max="12290" width="31.28515625" style="68" customWidth="1"/>
    <col min="12291" max="12291" width="9.42578125" style="68" customWidth="1"/>
    <col min="12292" max="12292" width="7" style="68" bestFit="1" customWidth="1"/>
    <col min="12293" max="12293" width="8.42578125" style="68" customWidth="1"/>
    <col min="12294" max="12294" width="6.7109375" style="68" bestFit="1" customWidth="1"/>
    <col min="12295" max="12295" width="8.42578125" style="68" customWidth="1"/>
    <col min="12296" max="12296" width="5.28515625" style="68" customWidth="1"/>
    <col min="12297" max="12297" width="9.42578125" style="68" customWidth="1"/>
    <col min="12298" max="12298" width="7" style="68" bestFit="1" customWidth="1"/>
    <col min="12299" max="12299" width="9.5703125" style="68" customWidth="1"/>
    <col min="12300" max="12300" width="5" style="68" customWidth="1"/>
    <col min="12301" max="12301" width="8.42578125" style="68" customWidth="1"/>
    <col min="12302" max="12302" width="5.42578125" style="68" customWidth="1"/>
    <col min="12303" max="12303" width="10.140625" style="68" customWidth="1"/>
    <col min="12304" max="12304" width="5.7109375" style="68" customWidth="1"/>
    <col min="12305" max="12308" width="10.28515625" style="68" customWidth="1"/>
    <col min="12309" max="12544" width="9" style="68"/>
    <col min="12545" max="12545" width="0.7109375" style="68" customWidth="1"/>
    <col min="12546" max="12546" width="31.28515625" style="68" customWidth="1"/>
    <col min="12547" max="12547" width="9.42578125" style="68" customWidth="1"/>
    <col min="12548" max="12548" width="7" style="68" bestFit="1" customWidth="1"/>
    <col min="12549" max="12549" width="8.42578125" style="68" customWidth="1"/>
    <col min="12550" max="12550" width="6.7109375" style="68" bestFit="1" customWidth="1"/>
    <col min="12551" max="12551" width="8.42578125" style="68" customWidth="1"/>
    <col min="12552" max="12552" width="5.28515625" style="68" customWidth="1"/>
    <col min="12553" max="12553" width="9.42578125" style="68" customWidth="1"/>
    <col min="12554" max="12554" width="7" style="68" bestFit="1" customWidth="1"/>
    <col min="12555" max="12555" width="9.5703125" style="68" customWidth="1"/>
    <col min="12556" max="12556" width="5" style="68" customWidth="1"/>
    <col min="12557" max="12557" width="8.42578125" style="68" customWidth="1"/>
    <col min="12558" max="12558" width="5.42578125" style="68" customWidth="1"/>
    <col min="12559" max="12559" width="10.140625" style="68" customWidth="1"/>
    <col min="12560" max="12560" width="5.7109375" style="68" customWidth="1"/>
    <col min="12561" max="12564" width="10.28515625" style="68" customWidth="1"/>
    <col min="12565" max="12800" width="9" style="68"/>
    <col min="12801" max="12801" width="0.7109375" style="68" customWidth="1"/>
    <col min="12802" max="12802" width="31.28515625" style="68" customWidth="1"/>
    <col min="12803" max="12803" width="9.42578125" style="68" customWidth="1"/>
    <col min="12804" max="12804" width="7" style="68" bestFit="1" customWidth="1"/>
    <col min="12805" max="12805" width="8.42578125" style="68" customWidth="1"/>
    <col min="12806" max="12806" width="6.7109375" style="68" bestFit="1" customWidth="1"/>
    <col min="12807" max="12807" width="8.42578125" style="68" customWidth="1"/>
    <col min="12808" max="12808" width="5.28515625" style="68" customWidth="1"/>
    <col min="12809" max="12809" width="9.42578125" style="68" customWidth="1"/>
    <col min="12810" max="12810" width="7" style="68" bestFit="1" customWidth="1"/>
    <col min="12811" max="12811" width="9.5703125" style="68" customWidth="1"/>
    <col min="12812" max="12812" width="5" style="68" customWidth="1"/>
    <col min="12813" max="12813" width="8.42578125" style="68" customWidth="1"/>
    <col min="12814" max="12814" width="5.42578125" style="68" customWidth="1"/>
    <col min="12815" max="12815" width="10.140625" style="68" customWidth="1"/>
    <col min="12816" max="12816" width="5.7109375" style="68" customWidth="1"/>
    <col min="12817" max="12820" width="10.28515625" style="68" customWidth="1"/>
    <col min="12821" max="13056" width="9" style="68"/>
    <col min="13057" max="13057" width="0.7109375" style="68" customWidth="1"/>
    <col min="13058" max="13058" width="31.28515625" style="68" customWidth="1"/>
    <col min="13059" max="13059" width="9.42578125" style="68" customWidth="1"/>
    <col min="13060" max="13060" width="7" style="68" bestFit="1" customWidth="1"/>
    <col min="13061" max="13061" width="8.42578125" style="68" customWidth="1"/>
    <col min="13062" max="13062" width="6.7109375" style="68" bestFit="1" customWidth="1"/>
    <col min="13063" max="13063" width="8.42578125" style="68" customWidth="1"/>
    <col min="13064" max="13064" width="5.28515625" style="68" customWidth="1"/>
    <col min="13065" max="13065" width="9.42578125" style="68" customWidth="1"/>
    <col min="13066" max="13066" width="7" style="68" bestFit="1" customWidth="1"/>
    <col min="13067" max="13067" width="9.5703125" style="68" customWidth="1"/>
    <col min="13068" max="13068" width="5" style="68" customWidth="1"/>
    <col min="13069" max="13069" width="8.42578125" style="68" customWidth="1"/>
    <col min="13070" max="13070" width="5.42578125" style="68" customWidth="1"/>
    <col min="13071" max="13071" width="10.140625" style="68" customWidth="1"/>
    <col min="13072" max="13072" width="5.7109375" style="68" customWidth="1"/>
    <col min="13073" max="13076" width="10.28515625" style="68" customWidth="1"/>
    <col min="13077" max="13312" width="9" style="68"/>
    <col min="13313" max="13313" width="0.7109375" style="68" customWidth="1"/>
    <col min="13314" max="13314" width="31.28515625" style="68" customWidth="1"/>
    <col min="13315" max="13315" width="9.42578125" style="68" customWidth="1"/>
    <col min="13316" max="13316" width="7" style="68" bestFit="1" customWidth="1"/>
    <col min="13317" max="13317" width="8.42578125" style="68" customWidth="1"/>
    <col min="13318" max="13318" width="6.7109375" style="68" bestFit="1" customWidth="1"/>
    <col min="13319" max="13319" width="8.42578125" style="68" customWidth="1"/>
    <col min="13320" max="13320" width="5.28515625" style="68" customWidth="1"/>
    <col min="13321" max="13321" width="9.42578125" style="68" customWidth="1"/>
    <col min="13322" max="13322" width="7" style="68" bestFit="1" customWidth="1"/>
    <col min="13323" max="13323" width="9.5703125" style="68" customWidth="1"/>
    <col min="13324" max="13324" width="5" style="68" customWidth="1"/>
    <col min="13325" max="13325" width="8.42578125" style="68" customWidth="1"/>
    <col min="13326" max="13326" width="5.42578125" style="68" customWidth="1"/>
    <col min="13327" max="13327" width="10.140625" style="68" customWidth="1"/>
    <col min="13328" max="13328" width="5.7109375" style="68" customWidth="1"/>
    <col min="13329" max="13332" width="10.28515625" style="68" customWidth="1"/>
    <col min="13333" max="13568" width="9" style="68"/>
    <col min="13569" max="13569" width="0.7109375" style="68" customWidth="1"/>
    <col min="13570" max="13570" width="31.28515625" style="68" customWidth="1"/>
    <col min="13571" max="13571" width="9.42578125" style="68" customWidth="1"/>
    <col min="13572" max="13572" width="7" style="68" bestFit="1" customWidth="1"/>
    <col min="13573" max="13573" width="8.42578125" style="68" customWidth="1"/>
    <col min="13574" max="13574" width="6.7109375" style="68" bestFit="1" customWidth="1"/>
    <col min="13575" max="13575" width="8.42578125" style="68" customWidth="1"/>
    <col min="13576" max="13576" width="5.28515625" style="68" customWidth="1"/>
    <col min="13577" max="13577" width="9.42578125" style="68" customWidth="1"/>
    <col min="13578" max="13578" width="7" style="68" bestFit="1" customWidth="1"/>
    <col min="13579" max="13579" width="9.5703125" style="68" customWidth="1"/>
    <col min="13580" max="13580" width="5" style="68" customWidth="1"/>
    <col min="13581" max="13581" width="8.42578125" style="68" customWidth="1"/>
    <col min="13582" max="13582" width="5.42578125" style="68" customWidth="1"/>
    <col min="13583" max="13583" width="10.140625" style="68" customWidth="1"/>
    <col min="13584" max="13584" width="5.7109375" style="68" customWidth="1"/>
    <col min="13585" max="13588" width="10.28515625" style="68" customWidth="1"/>
    <col min="13589" max="13824" width="9" style="68"/>
    <col min="13825" max="13825" width="0.7109375" style="68" customWidth="1"/>
    <col min="13826" max="13826" width="31.28515625" style="68" customWidth="1"/>
    <col min="13827" max="13827" width="9.42578125" style="68" customWidth="1"/>
    <col min="13828" max="13828" width="7" style="68" bestFit="1" customWidth="1"/>
    <col min="13829" max="13829" width="8.42578125" style="68" customWidth="1"/>
    <col min="13830" max="13830" width="6.7109375" style="68" bestFit="1" customWidth="1"/>
    <col min="13831" max="13831" width="8.42578125" style="68" customWidth="1"/>
    <col min="13832" max="13832" width="5.28515625" style="68" customWidth="1"/>
    <col min="13833" max="13833" width="9.42578125" style="68" customWidth="1"/>
    <col min="13834" max="13834" width="7" style="68" bestFit="1" customWidth="1"/>
    <col min="13835" max="13835" width="9.5703125" style="68" customWidth="1"/>
    <col min="13836" max="13836" width="5" style="68" customWidth="1"/>
    <col min="13837" max="13837" width="8.42578125" style="68" customWidth="1"/>
    <col min="13838" max="13838" width="5.42578125" style="68" customWidth="1"/>
    <col min="13839" max="13839" width="10.140625" style="68" customWidth="1"/>
    <col min="13840" max="13840" width="5.7109375" style="68" customWidth="1"/>
    <col min="13841" max="13844" width="10.28515625" style="68" customWidth="1"/>
    <col min="13845" max="14080" width="9" style="68"/>
    <col min="14081" max="14081" width="0.7109375" style="68" customWidth="1"/>
    <col min="14082" max="14082" width="31.28515625" style="68" customWidth="1"/>
    <col min="14083" max="14083" width="9.42578125" style="68" customWidth="1"/>
    <col min="14084" max="14084" width="7" style="68" bestFit="1" customWidth="1"/>
    <col min="14085" max="14085" width="8.42578125" style="68" customWidth="1"/>
    <col min="14086" max="14086" width="6.7109375" style="68" bestFit="1" customWidth="1"/>
    <col min="14087" max="14087" width="8.42578125" style="68" customWidth="1"/>
    <col min="14088" max="14088" width="5.28515625" style="68" customWidth="1"/>
    <col min="14089" max="14089" width="9.42578125" style="68" customWidth="1"/>
    <col min="14090" max="14090" width="7" style="68" bestFit="1" customWidth="1"/>
    <col min="14091" max="14091" width="9.5703125" style="68" customWidth="1"/>
    <col min="14092" max="14092" width="5" style="68" customWidth="1"/>
    <col min="14093" max="14093" width="8.42578125" style="68" customWidth="1"/>
    <col min="14094" max="14094" width="5.42578125" style="68" customWidth="1"/>
    <col min="14095" max="14095" width="10.140625" style="68" customWidth="1"/>
    <col min="14096" max="14096" width="5.7109375" style="68" customWidth="1"/>
    <col min="14097" max="14100" width="10.28515625" style="68" customWidth="1"/>
    <col min="14101" max="14336" width="9" style="68"/>
    <col min="14337" max="14337" width="0.7109375" style="68" customWidth="1"/>
    <col min="14338" max="14338" width="31.28515625" style="68" customWidth="1"/>
    <col min="14339" max="14339" width="9.42578125" style="68" customWidth="1"/>
    <col min="14340" max="14340" width="7" style="68" bestFit="1" customWidth="1"/>
    <col min="14341" max="14341" width="8.42578125" style="68" customWidth="1"/>
    <col min="14342" max="14342" width="6.7109375" style="68" bestFit="1" customWidth="1"/>
    <col min="14343" max="14343" width="8.42578125" style="68" customWidth="1"/>
    <col min="14344" max="14344" width="5.28515625" style="68" customWidth="1"/>
    <col min="14345" max="14345" width="9.42578125" style="68" customWidth="1"/>
    <col min="14346" max="14346" width="7" style="68" bestFit="1" customWidth="1"/>
    <col min="14347" max="14347" width="9.5703125" style="68" customWidth="1"/>
    <col min="14348" max="14348" width="5" style="68" customWidth="1"/>
    <col min="14349" max="14349" width="8.42578125" style="68" customWidth="1"/>
    <col min="14350" max="14350" width="5.42578125" style="68" customWidth="1"/>
    <col min="14351" max="14351" width="10.140625" style="68" customWidth="1"/>
    <col min="14352" max="14352" width="5.7109375" style="68" customWidth="1"/>
    <col min="14353" max="14356" width="10.28515625" style="68" customWidth="1"/>
    <col min="14357" max="14592" width="9" style="68"/>
    <col min="14593" max="14593" width="0.7109375" style="68" customWidth="1"/>
    <col min="14594" max="14594" width="31.28515625" style="68" customWidth="1"/>
    <col min="14595" max="14595" width="9.42578125" style="68" customWidth="1"/>
    <col min="14596" max="14596" width="7" style="68" bestFit="1" customWidth="1"/>
    <col min="14597" max="14597" width="8.42578125" style="68" customWidth="1"/>
    <col min="14598" max="14598" width="6.7109375" style="68" bestFit="1" customWidth="1"/>
    <col min="14599" max="14599" width="8.42578125" style="68" customWidth="1"/>
    <col min="14600" max="14600" width="5.28515625" style="68" customWidth="1"/>
    <col min="14601" max="14601" width="9.42578125" style="68" customWidth="1"/>
    <col min="14602" max="14602" width="7" style="68" bestFit="1" customWidth="1"/>
    <col min="14603" max="14603" width="9.5703125" style="68" customWidth="1"/>
    <col min="14604" max="14604" width="5" style="68" customWidth="1"/>
    <col min="14605" max="14605" width="8.42578125" style="68" customWidth="1"/>
    <col min="14606" max="14606" width="5.42578125" style="68" customWidth="1"/>
    <col min="14607" max="14607" width="10.140625" style="68" customWidth="1"/>
    <col min="14608" max="14608" width="5.7109375" style="68" customWidth="1"/>
    <col min="14609" max="14612" width="10.28515625" style="68" customWidth="1"/>
    <col min="14613" max="14848" width="9" style="68"/>
    <col min="14849" max="14849" width="0.7109375" style="68" customWidth="1"/>
    <col min="14850" max="14850" width="31.28515625" style="68" customWidth="1"/>
    <col min="14851" max="14851" width="9.42578125" style="68" customWidth="1"/>
    <col min="14852" max="14852" width="7" style="68" bestFit="1" customWidth="1"/>
    <col min="14853" max="14853" width="8.42578125" style="68" customWidth="1"/>
    <col min="14854" max="14854" width="6.7109375" style="68" bestFit="1" customWidth="1"/>
    <col min="14855" max="14855" width="8.42578125" style="68" customWidth="1"/>
    <col min="14856" max="14856" width="5.28515625" style="68" customWidth="1"/>
    <col min="14857" max="14857" width="9.42578125" style="68" customWidth="1"/>
    <col min="14858" max="14858" width="7" style="68" bestFit="1" customWidth="1"/>
    <col min="14859" max="14859" width="9.5703125" style="68" customWidth="1"/>
    <col min="14860" max="14860" width="5" style="68" customWidth="1"/>
    <col min="14861" max="14861" width="8.42578125" style="68" customWidth="1"/>
    <col min="14862" max="14862" width="5.42578125" style="68" customWidth="1"/>
    <col min="14863" max="14863" width="10.140625" style="68" customWidth="1"/>
    <col min="14864" max="14864" width="5.7109375" style="68" customWidth="1"/>
    <col min="14865" max="14868" width="10.28515625" style="68" customWidth="1"/>
    <col min="14869" max="15104" width="9" style="68"/>
    <col min="15105" max="15105" width="0.7109375" style="68" customWidth="1"/>
    <col min="15106" max="15106" width="31.28515625" style="68" customWidth="1"/>
    <col min="15107" max="15107" width="9.42578125" style="68" customWidth="1"/>
    <col min="15108" max="15108" width="7" style="68" bestFit="1" customWidth="1"/>
    <col min="15109" max="15109" width="8.42578125" style="68" customWidth="1"/>
    <col min="15110" max="15110" width="6.7109375" style="68" bestFit="1" customWidth="1"/>
    <col min="15111" max="15111" width="8.42578125" style="68" customWidth="1"/>
    <col min="15112" max="15112" width="5.28515625" style="68" customWidth="1"/>
    <col min="15113" max="15113" width="9.42578125" style="68" customWidth="1"/>
    <col min="15114" max="15114" width="7" style="68" bestFit="1" customWidth="1"/>
    <col min="15115" max="15115" width="9.5703125" style="68" customWidth="1"/>
    <col min="15116" max="15116" width="5" style="68" customWidth="1"/>
    <col min="15117" max="15117" width="8.42578125" style="68" customWidth="1"/>
    <col min="15118" max="15118" width="5.42578125" style="68" customWidth="1"/>
    <col min="15119" max="15119" width="10.140625" style="68" customWidth="1"/>
    <col min="15120" max="15120" width="5.7109375" style="68" customWidth="1"/>
    <col min="15121" max="15124" width="10.28515625" style="68" customWidth="1"/>
    <col min="15125" max="15360" width="9" style="68"/>
    <col min="15361" max="15361" width="0.7109375" style="68" customWidth="1"/>
    <col min="15362" max="15362" width="31.28515625" style="68" customWidth="1"/>
    <col min="15363" max="15363" width="9.42578125" style="68" customWidth="1"/>
    <col min="15364" max="15364" width="7" style="68" bestFit="1" customWidth="1"/>
    <col min="15365" max="15365" width="8.42578125" style="68" customWidth="1"/>
    <col min="15366" max="15366" width="6.7109375" style="68" bestFit="1" customWidth="1"/>
    <col min="15367" max="15367" width="8.42578125" style="68" customWidth="1"/>
    <col min="15368" max="15368" width="5.28515625" style="68" customWidth="1"/>
    <col min="15369" max="15369" width="9.42578125" style="68" customWidth="1"/>
    <col min="15370" max="15370" width="7" style="68" bestFit="1" customWidth="1"/>
    <col min="15371" max="15371" width="9.5703125" style="68" customWidth="1"/>
    <col min="15372" max="15372" width="5" style="68" customWidth="1"/>
    <col min="15373" max="15373" width="8.42578125" style="68" customWidth="1"/>
    <col min="15374" max="15374" width="5.42578125" style="68" customWidth="1"/>
    <col min="15375" max="15375" width="10.140625" style="68" customWidth="1"/>
    <col min="15376" max="15376" width="5.7109375" style="68" customWidth="1"/>
    <col min="15377" max="15380" width="10.28515625" style="68" customWidth="1"/>
    <col min="15381" max="15616" width="9" style="68"/>
    <col min="15617" max="15617" width="0.7109375" style="68" customWidth="1"/>
    <col min="15618" max="15618" width="31.28515625" style="68" customWidth="1"/>
    <col min="15619" max="15619" width="9.42578125" style="68" customWidth="1"/>
    <col min="15620" max="15620" width="7" style="68" bestFit="1" customWidth="1"/>
    <col min="15621" max="15621" width="8.42578125" style="68" customWidth="1"/>
    <col min="15622" max="15622" width="6.7109375" style="68" bestFit="1" customWidth="1"/>
    <col min="15623" max="15623" width="8.42578125" style="68" customWidth="1"/>
    <col min="15624" max="15624" width="5.28515625" style="68" customWidth="1"/>
    <col min="15625" max="15625" width="9.42578125" style="68" customWidth="1"/>
    <col min="15626" max="15626" width="7" style="68" bestFit="1" customWidth="1"/>
    <col min="15627" max="15627" width="9.5703125" style="68" customWidth="1"/>
    <col min="15628" max="15628" width="5" style="68" customWidth="1"/>
    <col min="15629" max="15629" width="8.42578125" style="68" customWidth="1"/>
    <col min="15630" max="15630" width="5.42578125" style="68" customWidth="1"/>
    <col min="15631" max="15631" width="10.140625" style="68" customWidth="1"/>
    <col min="15632" max="15632" width="5.7109375" style="68" customWidth="1"/>
    <col min="15633" max="15636" width="10.28515625" style="68" customWidth="1"/>
    <col min="15637" max="15872" width="9" style="68"/>
    <col min="15873" max="15873" width="0.7109375" style="68" customWidth="1"/>
    <col min="15874" max="15874" width="31.28515625" style="68" customWidth="1"/>
    <col min="15875" max="15875" width="9.42578125" style="68" customWidth="1"/>
    <col min="15876" max="15876" width="7" style="68" bestFit="1" customWidth="1"/>
    <col min="15877" max="15877" width="8.42578125" style="68" customWidth="1"/>
    <col min="15878" max="15878" width="6.7109375" style="68" bestFit="1" customWidth="1"/>
    <col min="15879" max="15879" width="8.42578125" style="68" customWidth="1"/>
    <col min="15880" max="15880" width="5.28515625" style="68" customWidth="1"/>
    <col min="15881" max="15881" width="9.42578125" style="68" customWidth="1"/>
    <col min="15882" max="15882" width="7" style="68" bestFit="1" customWidth="1"/>
    <col min="15883" max="15883" width="9.5703125" style="68" customWidth="1"/>
    <col min="15884" max="15884" width="5" style="68" customWidth="1"/>
    <col min="15885" max="15885" width="8.42578125" style="68" customWidth="1"/>
    <col min="15886" max="15886" width="5.42578125" style="68" customWidth="1"/>
    <col min="15887" max="15887" width="10.140625" style="68" customWidth="1"/>
    <col min="15888" max="15888" width="5.7109375" style="68" customWidth="1"/>
    <col min="15889" max="15892" width="10.28515625" style="68" customWidth="1"/>
    <col min="15893" max="16128" width="9" style="68"/>
    <col min="16129" max="16129" width="0.7109375" style="68" customWidth="1"/>
    <col min="16130" max="16130" width="31.28515625" style="68" customWidth="1"/>
    <col min="16131" max="16131" width="9.42578125" style="68" customWidth="1"/>
    <col min="16132" max="16132" width="7" style="68" bestFit="1" customWidth="1"/>
    <col min="16133" max="16133" width="8.42578125" style="68" customWidth="1"/>
    <col min="16134" max="16134" width="6.7109375" style="68" bestFit="1" customWidth="1"/>
    <col min="16135" max="16135" width="8.42578125" style="68" customWidth="1"/>
    <col min="16136" max="16136" width="5.28515625" style="68" customWidth="1"/>
    <col min="16137" max="16137" width="9.42578125" style="68" customWidth="1"/>
    <col min="16138" max="16138" width="7" style="68" bestFit="1" customWidth="1"/>
    <col min="16139" max="16139" width="9.5703125" style="68" customWidth="1"/>
    <col min="16140" max="16140" width="5" style="68" customWidth="1"/>
    <col min="16141" max="16141" width="8.42578125" style="68" customWidth="1"/>
    <col min="16142" max="16142" width="5.42578125" style="68" customWidth="1"/>
    <col min="16143" max="16143" width="10.140625" style="68" customWidth="1"/>
    <col min="16144" max="16144" width="5.7109375" style="68" customWidth="1"/>
    <col min="16145" max="16148" width="10.28515625" style="68" customWidth="1"/>
    <col min="16149" max="16384" width="9" style="68"/>
  </cols>
  <sheetData>
    <row r="1" spans="1:20" ht="12.95" customHeight="1" x14ac:dyDescent="0.2">
      <c r="A1" s="69"/>
      <c r="P1" s="70" t="s">
        <v>200</v>
      </c>
    </row>
    <row r="2" spans="1:20" s="73" customFormat="1" ht="12.95" customHeight="1" x14ac:dyDescent="0.2">
      <c r="A2" s="71" t="s">
        <v>171</v>
      </c>
      <c r="B2" s="71"/>
      <c r="C2" s="72"/>
      <c r="D2" s="72"/>
      <c r="E2" s="71"/>
      <c r="F2" s="72"/>
      <c r="G2" s="71"/>
      <c r="H2" s="72"/>
      <c r="I2" s="72"/>
      <c r="J2" s="72"/>
      <c r="K2" s="72"/>
      <c r="L2" s="72"/>
      <c r="M2" s="71"/>
      <c r="N2" s="72"/>
      <c r="O2" s="71"/>
      <c r="P2" s="72"/>
    </row>
    <row r="3" spans="1:20" s="73" customFormat="1" ht="12.95" customHeight="1" x14ac:dyDescent="0.2">
      <c r="A3" s="71" t="s">
        <v>4</v>
      </c>
      <c r="B3" s="71"/>
      <c r="C3" s="72"/>
      <c r="D3" s="72"/>
      <c r="E3" s="71"/>
      <c r="F3" s="72"/>
      <c r="G3" s="71"/>
      <c r="H3" s="72"/>
      <c r="I3" s="72"/>
      <c r="J3" s="72"/>
      <c r="K3" s="72"/>
      <c r="L3" s="72"/>
      <c r="M3" s="71"/>
      <c r="N3" s="72"/>
      <c r="O3" s="71"/>
      <c r="P3" s="72"/>
    </row>
    <row r="4" spans="1:20" ht="12.95" customHeight="1" x14ac:dyDescent="0.2">
      <c r="A4" s="71" t="str">
        <f>"Ripartizione per canale distributivo dei premi lordi contabilizzati "&amp;IF([3]datitrim!J1=0,"nell'anno ","a tutto il "&amp;TRIM([3]datitrim!J1)&amp;" trimestre ")&amp;[3]datitrim!I1</f>
        <v>Ripartizione per canale distributivo dei premi lordi contabilizzati nell'anno 2015</v>
      </c>
      <c r="B4" s="71"/>
      <c r="C4" s="72"/>
      <c r="D4" s="72"/>
      <c r="E4" s="71"/>
      <c r="F4" s="72"/>
      <c r="G4" s="71"/>
      <c r="H4" s="72"/>
      <c r="I4" s="72"/>
      <c r="J4" s="72"/>
      <c r="K4" s="72"/>
      <c r="L4" s="72"/>
      <c r="M4" s="71"/>
      <c r="N4" s="72"/>
      <c r="O4" s="71"/>
      <c r="P4" s="72"/>
      <c r="Q4" s="73"/>
      <c r="R4" s="73"/>
      <c r="S4" s="73"/>
      <c r="T4" s="73"/>
    </row>
    <row r="5" spans="1:20" s="73" customFormat="1" ht="12.95" customHeight="1" x14ac:dyDescent="0.2">
      <c r="A5" s="68"/>
      <c r="C5" s="86"/>
      <c r="D5" s="86"/>
      <c r="F5" s="86"/>
      <c r="H5" s="86"/>
      <c r="J5" s="86"/>
      <c r="K5" s="86"/>
      <c r="L5" s="86"/>
      <c r="N5" s="86"/>
      <c r="P5" s="74" t="s">
        <v>5</v>
      </c>
    </row>
    <row r="6" spans="1:20" ht="12.95" customHeight="1" x14ac:dyDescent="0.2">
      <c r="A6" s="150"/>
      <c r="B6" s="146"/>
      <c r="C6" s="531" t="s">
        <v>35</v>
      </c>
      <c r="D6" s="532"/>
      <c r="E6" s="161" t="s">
        <v>104</v>
      </c>
      <c r="F6" s="162"/>
      <c r="G6" s="161" t="s">
        <v>105</v>
      </c>
      <c r="H6" s="162"/>
      <c r="I6" s="531" t="s">
        <v>38</v>
      </c>
      <c r="J6" s="532"/>
      <c r="K6" s="531" t="s">
        <v>39</v>
      </c>
      <c r="L6" s="532"/>
      <c r="M6" s="518" t="s">
        <v>40</v>
      </c>
      <c r="N6" s="520"/>
      <c r="O6" s="518" t="s">
        <v>55</v>
      </c>
      <c r="P6" s="520"/>
    </row>
    <row r="7" spans="1:20" s="73" customFormat="1" ht="12.95" customHeight="1" x14ac:dyDescent="0.2">
      <c r="A7" s="163"/>
      <c r="B7" s="127"/>
      <c r="C7" s="527"/>
      <c r="D7" s="528"/>
      <c r="E7" s="527" t="s">
        <v>106</v>
      </c>
      <c r="F7" s="528"/>
      <c r="G7" s="527" t="s">
        <v>107</v>
      </c>
      <c r="H7" s="528"/>
      <c r="I7" s="527"/>
      <c r="J7" s="528"/>
      <c r="K7" s="527"/>
      <c r="L7" s="528"/>
      <c r="M7" s="524"/>
      <c r="N7" s="526"/>
      <c r="O7" s="524" t="s">
        <v>58</v>
      </c>
      <c r="P7" s="526"/>
    </row>
    <row r="8" spans="1:20" ht="12.95" customHeight="1" x14ac:dyDescent="0.2">
      <c r="A8" s="151"/>
      <c r="B8" s="164"/>
      <c r="C8" s="165" t="s">
        <v>108</v>
      </c>
      <c r="D8" s="166" t="s">
        <v>109</v>
      </c>
      <c r="E8" s="165" t="s">
        <v>108</v>
      </c>
      <c r="F8" s="166" t="s">
        <v>109</v>
      </c>
      <c r="G8" s="165" t="s">
        <v>108</v>
      </c>
      <c r="H8" s="166" t="s">
        <v>109</v>
      </c>
      <c r="I8" s="165" t="s">
        <v>108</v>
      </c>
      <c r="J8" s="166" t="s">
        <v>109</v>
      </c>
      <c r="K8" s="165" t="s">
        <v>108</v>
      </c>
      <c r="L8" s="166" t="s">
        <v>109</v>
      </c>
      <c r="M8" s="165" t="s">
        <v>108</v>
      </c>
      <c r="N8" s="166" t="s">
        <v>109</v>
      </c>
      <c r="O8" s="165" t="s">
        <v>108</v>
      </c>
      <c r="P8" s="166" t="s">
        <v>109</v>
      </c>
    </row>
    <row r="9" spans="1:20" ht="20.100000000000001" customHeight="1" x14ac:dyDescent="0.2">
      <c r="A9" s="150"/>
      <c r="B9" s="124" t="s">
        <v>110</v>
      </c>
      <c r="C9" s="167"/>
      <c r="D9" s="168"/>
      <c r="E9" s="167"/>
      <c r="F9" s="168"/>
      <c r="G9" s="167"/>
      <c r="H9" s="168"/>
      <c r="I9" s="167"/>
      <c r="J9" s="168"/>
      <c r="K9" s="167"/>
      <c r="L9" s="168"/>
      <c r="M9" s="167"/>
      <c r="N9" s="168"/>
      <c r="O9" s="167"/>
      <c r="P9" s="168"/>
    </row>
    <row r="10" spans="1:20" ht="15.95" customHeight="1" x14ac:dyDescent="0.2">
      <c r="A10" s="89"/>
      <c r="B10" s="169" t="s">
        <v>111</v>
      </c>
      <c r="C10" s="170">
        <f>[3]datitrim!C107</f>
        <v>11504772</v>
      </c>
      <c r="D10" s="171">
        <f>C10*100/$O10</f>
        <v>15.313031724119424</v>
      </c>
      <c r="E10" s="170">
        <f>[3]datitrim!D107</f>
        <v>4378676</v>
      </c>
      <c r="F10" s="171">
        <f>E10*100/$O10</f>
        <v>5.8280863364906619</v>
      </c>
      <c r="G10" s="170">
        <f>[3]datitrim!E107</f>
        <v>273871</v>
      </c>
      <c r="H10" s="171">
        <f>G10*100/$O10</f>
        <v>0.36452659047187647</v>
      </c>
      <c r="I10" s="170">
        <f>[3]datitrim!F107</f>
        <v>52587506</v>
      </c>
      <c r="J10" s="171">
        <f>I10*100/$O10</f>
        <v>69.994794131541298</v>
      </c>
      <c r="K10" s="170">
        <f>[3]datitrim!G107</f>
        <v>6302720</v>
      </c>
      <c r="L10" s="171">
        <f>K10*100/$O10</f>
        <v>8.3890190356003558</v>
      </c>
      <c r="M10" s="170">
        <f>[3]datitrim!H107</f>
        <v>83051</v>
      </c>
      <c r="N10" s="171">
        <f>M10*100/$O10</f>
        <v>0.11054218177638309</v>
      </c>
      <c r="O10" s="172">
        <f>[3]datitrim!I107</f>
        <v>75130596</v>
      </c>
      <c r="P10" s="171">
        <f>D10+F10+H10+J10+L10+N10</f>
        <v>100</v>
      </c>
    </row>
    <row r="11" spans="1:20" ht="15.95" customHeight="1" x14ac:dyDescent="0.2">
      <c r="A11" s="89"/>
      <c r="B11" s="173" t="s">
        <v>112</v>
      </c>
      <c r="C11" s="170">
        <f>[3]datitrim!C124</f>
        <v>1352101</v>
      </c>
      <c r="D11" s="171">
        <f>C11*100/$O11</f>
        <v>46.245675480164927</v>
      </c>
      <c r="E11" s="170">
        <f>[3]datitrim!D124</f>
        <v>422951</v>
      </c>
      <c r="F11" s="171">
        <f>E11*100/$O11</f>
        <v>14.466119535457215</v>
      </c>
      <c r="G11" s="170">
        <f>[3]datitrim!E124</f>
        <v>37587</v>
      </c>
      <c r="H11" s="171">
        <f>G11*100/$O11</f>
        <v>1.2855816276098895</v>
      </c>
      <c r="I11" s="170">
        <f>[3]datitrim!F124</f>
        <v>1012592</v>
      </c>
      <c r="J11" s="171">
        <f>I11*100/$O11</f>
        <v>34.633508166779819</v>
      </c>
      <c r="K11" s="170">
        <f>[3]datitrim!G124</f>
        <v>94463</v>
      </c>
      <c r="L11" s="171">
        <f>K11*100/$O11</f>
        <v>3.2309015693966794</v>
      </c>
      <c r="M11" s="170">
        <f>[3]datitrim!H124</f>
        <v>4041</v>
      </c>
      <c r="N11" s="171">
        <f>M11*100/$O11</f>
        <v>0.13821362059146947</v>
      </c>
      <c r="O11" s="172">
        <f>[3]datitrim!I124</f>
        <v>2923735</v>
      </c>
      <c r="P11" s="171">
        <f>D11+F11+H11+J11+L11+N11</f>
        <v>100</v>
      </c>
    </row>
    <row r="12" spans="1:20" ht="15.95" customHeight="1" x14ac:dyDescent="0.2">
      <c r="A12" s="89"/>
      <c r="B12" s="169" t="s">
        <v>113</v>
      </c>
      <c r="C12" s="170">
        <f>[3]datitrim!C108</f>
        <v>0</v>
      </c>
      <c r="D12" s="174"/>
      <c r="E12" s="170">
        <f>[3]datitrim!D108</f>
        <v>0</v>
      </c>
      <c r="F12" s="174"/>
      <c r="G12" s="170">
        <f>[3]datitrim!E108</f>
        <v>0</v>
      </c>
      <c r="H12" s="174"/>
      <c r="I12" s="170">
        <f>[3]datitrim!F108</f>
        <v>0</v>
      </c>
      <c r="J12" s="174"/>
      <c r="K12" s="170">
        <f>[3]datitrim!G108</f>
        <v>0</v>
      </c>
      <c r="L12" s="174"/>
      <c r="M12" s="170">
        <f>[3]datitrim!H108</f>
        <v>0</v>
      </c>
      <c r="N12" s="174"/>
      <c r="O12" s="172">
        <f>[3]datitrim!I108</f>
        <v>0</v>
      </c>
      <c r="P12" s="174"/>
    </row>
    <row r="13" spans="1:20" ht="15.95" customHeight="1" x14ac:dyDescent="0.2">
      <c r="A13" s="89"/>
      <c r="B13" s="169" t="s">
        <v>114</v>
      </c>
      <c r="C13" s="170">
        <f>[3]datitrim!C109</f>
        <v>1669123</v>
      </c>
      <c r="D13" s="171">
        <f t="shared" ref="D13:D19" si="0">C13*100/$O13</f>
        <v>4.5763176753646482</v>
      </c>
      <c r="E13" s="170">
        <f>[3]datitrim!D109</f>
        <v>511486</v>
      </c>
      <c r="F13" s="171">
        <f t="shared" ref="F13:F19" si="1">E13*100/$O13</f>
        <v>1.4023666455387427</v>
      </c>
      <c r="G13" s="170">
        <f>[3]datitrim!E109</f>
        <v>432739</v>
      </c>
      <c r="H13" s="171">
        <f>G13*100/$O13</f>
        <v>1.1864620729087207</v>
      </c>
      <c r="I13" s="170">
        <f>[3]datitrim!F109</f>
        <v>17957884</v>
      </c>
      <c r="J13" s="171">
        <f t="shared" ref="J13:J19" si="2">I13*100/$O13</f>
        <v>49.236025122982561</v>
      </c>
      <c r="K13" s="170">
        <f>[3]datitrim!G109</f>
        <v>15317285</v>
      </c>
      <c r="L13" s="171">
        <f t="shared" ref="L13:L19" si="3">K13*100/$O13</f>
        <v>41.996163304979802</v>
      </c>
      <c r="M13" s="170">
        <f>[3]datitrim!H109</f>
        <v>584541</v>
      </c>
      <c r="N13" s="171">
        <f t="shared" ref="N13:N19" si="4">M13*100/$O13</f>
        <v>1.6026651782255275</v>
      </c>
      <c r="O13" s="172">
        <f>[3]datitrim!I109</f>
        <v>36473058</v>
      </c>
      <c r="P13" s="171">
        <f t="shared" ref="P13:P19" si="5">D13+F13+H13+J13+L13+N13</f>
        <v>100</v>
      </c>
    </row>
    <row r="14" spans="1:20" ht="15.95" customHeight="1" x14ac:dyDescent="0.2">
      <c r="A14" s="89"/>
      <c r="B14" s="173" t="s">
        <v>112</v>
      </c>
      <c r="C14" s="170">
        <f>[3]datitrim!C125</f>
        <v>147634</v>
      </c>
      <c r="D14" s="171">
        <f t="shared" si="0"/>
        <v>16.114451749095952</v>
      </c>
      <c r="E14" s="170">
        <f>[3]datitrim!D125</f>
        <v>48439</v>
      </c>
      <c r="F14" s="171">
        <f t="shared" si="1"/>
        <v>5.2871826833551818</v>
      </c>
      <c r="G14" s="170">
        <f>[3]datitrim!E125</f>
        <v>3126</v>
      </c>
      <c r="H14" s="171">
        <f>G14*100/$O14</f>
        <v>0.34120714854081008</v>
      </c>
      <c r="I14" s="170">
        <f>[3]datitrim!F125</f>
        <v>64598</v>
      </c>
      <c r="J14" s="171">
        <f t="shared" si="2"/>
        <v>7.0509594950221519</v>
      </c>
      <c r="K14" s="170">
        <f>[3]datitrim!G125</f>
        <v>651865</v>
      </c>
      <c r="L14" s="171">
        <f t="shared" si="3"/>
        <v>71.151950698514128</v>
      </c>
      <c r="M14" s="170">
        <f>[3]datitrim!H125</f>
        <v>497</v>
      </c>
      <c r="N14" s="171">
        <f t="shared" si="4"/>
        <v>5.424822547177946E-2</v>
      </c>
      <c r="O14" s="172">
        <f>[3]datitrim!I125</f>
        <v>916159</v>
      </c>
      <c r="P14" s="171">
        <f t="shared" si="5"/>
        <v>100</v>
      </c>
    </row>
    <row r="15" spans="1:20" ht="15.95" customHeight="1" x14ac:dyDescent="0.2">
      <c r="A15" s="89"/>
      <c r="B15" s="169" t="s">
        <v>115</v>
      </c>
      <c r="C15" s="170">
        <f>[3]datitrim!C110</f>
        <v>11996</v>
      </c>
      <c r="D15" s="171">
        <f t="shared" si="0"/>
        <v>37.165783684976915</v>
      </c>
      <c r="E15" s="170">
        <f>[3]datitrim!D110</f>
        <v>265</v>
      </c>
      <c r="F15" s="171">
        <f t="shared" si="1"/>
        <v>0.82101806239737274</v>
      </c>
      <c r="G15" s="170">
        <f>[3]datitrim!E110</f>
        <v>1</v>
      </c>
      <c r="H15" s="171">
        <f>G15*100/$O15</f>
        <v>3.0981813675372556E-3</v>
      </c>
      <c r="I15" s="170">
        <f>[3]datitrim!F110</f>
        <v>19928</v>
      </c>
      <c r="J15" s="171">
        <f t="shared" si="2"/>
        <v>61.740558292282429</v>
      </c>
      <c r="K15" s="170">
        <f>[3]datitrim!G110</f>
        <v>12</v>
      </c>
      <c r="L15" s="171">
        <f t="shared" si="3"/>
        <v>3.7178176410447066E-2</v>
      </c>
      <c r="M15" s="170">
        <f>[3]datitrim!H110</f>
        <v>75</v>
      </c>
      <c r="N15" s="171">
        <f t="shared" si="4"/>
        <v>0.23236360256529418</v>
      </c>
      <c r="O15" s="172">
        <f>[3]datitrim!I110</f>
        <v>32277</v>
      </c>
      <c r="P15" s="171">
        <f t="shared" si="5"/>
        <v>100</v>
      </c>
    </row>
    <row r="16" spans="1:20" ht="15.95" customHeight="1" x14ac:dyDescent="0.2">
      <c r="A16" s="89"/>
      <c r="B16" s="169" t="s">
        <v>116</v>
      </c>
      <c r="C16" s="170">
        <f>[3]datitrim!C111</f>
        <v>477609</v>
      </c>
      <c r="D16" s="171">
        <f t="shared" si="0"/>
        <v>19.067437813418096</v>
      </c>
      <c r="E16" s="170">
        <f>[3]datitrim!D111</f>
        <v>455078</v>
      </c>
      <c r="F16" s="171">
        <f t="shared" si="1"/>
        <v>18.167939601755162</v>
      </c>
      <c r="G16" s="170">
        <f>[3]datitrim!E111</f>
        <v>21847</v>
      </c>
      <c r="H16" s="171">
        <f>G16*100/$O16</f>
        <v>0.87219108917492172</v>
      </c>
      <c r="I16" s="170">
        <f>[3]datitrim!F111</f>
        <v>1521862</v>
      </c>
      <c r="J16" s="171">
        <f t="shared" si="2"/>
        <v>60.756830473471169</v>
      </c>
      <c r="K16" s="170">
        <f>[3]datitrim!G111</f>
        <v>2207</v>
      </c>
      <c r="L16" s="171">
        <f t="shared" si="3"/>
        <v>8.8109384986911343E-2</v>
      </c>
      <c r="M16" s="170">
        <f>[3]datitrim!H111</f>
        <v>26238</v>
      </c>
      <c r="N16" s="171">
        <f t="shared" si="4"/>
        <v>1.0474916371937379</v>
      </c>
      <c r="O16" s="172">
        <f>[3]datitrim!I111</f>
        <v>2504841</v>
      </c>
      <c r="P16" s="171">
        <f t="shared" si="5"/>
        <v>100</v>
      </c>
    </row>
    <row r="17" spans="1:16" ht="15.95" customHeight="1" x14ac:dyDescent="0.2">
      <c r="A17" s="89"/>
      <c r="B17" s="173" t="s">
        <v>117</v>
      </c>
      <c r="C17" s="170">
        <f>[3]datitrim!C112</f>
        <v>1246</v>
      </c>
      <c r="D17" s="171">
        <f t="shared" si="0"/>
        <v>98.187549251379039</v>
      </c>
      <c r="E17" s="170">
        <f>[3]datitrim!D112</f>
        <v>0</v>
      </c>
      <c r="F17" s="171">
        <f t="shared" si="1"/>
        <v>0</v>
      </c>
      <c r="G17" s="170">
        <f>[3]datitrim!E112</f>
        <v>0</v>
      </c>
      <c r="H17" s="171"/>
      <c r="I17" s="170">
        <f>[3]datitrim!F112</f>
        <v>23</v>
      </c>
      <c r="J17" s="171">
        <f t="shared" si="2"/>
        <v>1.8124507486209613</v>
      </c>
      <c r="K17" s="170">
        <f>[3]datitrim!G112</f>
        <v>0</v>
      </c>
      <c r="L17" s="171">
        <f t="shared" si="3"/>
        <v>0</v>
      </c>
      <c r="M17" s="170">
        <f>[3]datitrim!H112</f>
        <v>0</v>
      </c>
      <c r="N17" s="171">
        <f t="shared" si="4"/>
        <v>0</v>
      </c>
      <c r="O17" s="172">
        <f>[3]datitrim!I112</f>
        <v>1269</v>
      </c>
      <c r="P17" s="171">
        <f t="shared" si="5"/>
        <v>100</v>
      </c>
    </row>
    <row r="18" spans="1:16" ht="15.95" customHeight="1" x14ac:dyDescent="0.2">
      <c r="A18" s="89"/>
      <c r="B18" s="169" t="s">
        <v>118</v>
      </c>
      <c r="C18" s="170">
        <f>[3]datitrim!C126</f>
        <v>212531</v>
      </c>
      <c r="D18" s="171">
        <f t="shared" si="0"/>
        <v>31.29750083570546</v>
      </c>
      <c r="E18" s="170">
        <f>[3]datitrim!D126</f>
        <v>29211</v>
      </c>
      <c r="F18" s="171">
        <f t="shared" si="1"/>
        <v>4.3016373936592416</v>
      </c>
      <c r="G18" s="170">
        <f>[3]datitrim!E126</f>
        <v>0</v>
      </c>
      <c r="H18" s="171">
        <f>G18*100/$O18</f>
        <v>0</v>
      </c>
      <c r="I18" s="170">
        <f>[3]datitrim!F126</f>
        <v>330411</v>
      </c>
      <c r="J18" s="171">
        <f t="shared" si="2"/>
        <v>48.656612675921522</v>
      </c>
      <c r="K18" s="170">
        <f>[3]datitrim!G126</f>
        <v>103871</v>
      </c>
      <c r="L18" s="171">
        <f t="shared" si="3"/>
        <v>15.29613425479371</v>
      </c>
      <c r="M18" s="170">
        <f>[3]datitrim!H126</f>
        <v>3043</v>
      </c>
      <c r="N18" s="171">
        <f t="shared" si="4"/>
        <v>0.44811483992006679</v>
      </c>
      <c r="O18" s="172">
        <f>[3]datitrim!I126</f>
        <v>679067</v>
      </c>
      <c r="P18" s="171">
        <f t="shared" si="5"/>
        <v>100</v>
      </c>
    </row>
    <row r="19" spans="1:16" ht="18" customHeight="1" x14ac:dyDescent="0.2">
      <c r="A19" s="89"/>
      <c r="B19" s="175" t="s">
        <v>119</v>
      </c>
      <c r="C19" s="172">
        <f>C10+C12+C13+C15+C16+C18</f>
        <v>13876031</v>
      </c>
      <c r="D19" s="176">
        <f t="shared" si="0"/>
        <v>12.085046557154639</v>
      </c>
      <c r="E19" s="172">
        <f>E10+E12+E13+E15+E16+E18</f>
        <v>5374716</v>
      </c>
      <c r="F19" s="176">
        <f t="shared" si="1"/>
        <v>4.6809994220598066</v>
      </c>
      <c r="G19" s="172">
        <f>G10+G12+G13+G15+G16+G18</f>
        <v>728458</v>
      </c>
      <c r="H19" s="176">
        <f>G19*100/$O19</f>
        <v>0.63443565706445559</v>
      </c>
      <c r="I19" s="172">
        <f>I10+I12+I13+I15+I16+I18</f>
        <v>72417591</v>
      </c>
      <c r="J19" s="176">
        <f t="shared" si="2"/>
        <v>63.070625800128497</v>
      </c>
      <c r="K19" s="172">
        <f>K10+K12+K13+K15+K16+K18</f>
        <v>21726095</v>
      </c>
      <c r="L19" s="176">
        <f t="shared" si="3"/>
        <v>18.921899899197733</v>
      </c>
      <c r="M19" s="172">
        <f>M10+M12+M13+M15+M16+M18</f>
        <v>696948</v>
      </c>
      <c r="N19" s="176">
        <f t="shared" si="4"/>
        <v>0.60699266439486999</v>
      </c>
      <c r="O19" s="172">
        <f>C19+K19+I19+M19+E19+G19</f>
        <v>114819839</v>
      </c>
      <c r="P19" s="176">
        <f t="shared" si="5"/>
        <v>99.999999999999986</v>
      </c>
    </row>
    <row r="20" spans="1:16" ht="12.95" customHeight="1" x14ac:dyDescent="0.2">
      <c r="A20" s="85"/>
      <c r="B20" s="177" t="s">
        <v>120</v>
      </c>
      <c r="C20" s="178"/>
      <c r="D20" s="179"/>
      <c r="E20" s="178"/>
      <c r="F20" s="179"/>
      <c r="G20" s="178"/>
      <c r="H20" s="179"/>
      <c r="I20" s="178"/>
      <c r="J20" s="179"/>
      <c r="K20" s="178"/>
      <c r="L20" s="179"/>
      <c r="M20" s="178"/>
      <c r="N20" s="179"/>
      <c r="O20" s="180"/>
      <c r="P20" s="179"/>
    </row>
    <row r="21" spans="1:16" ht="15.95" customHeight="1" x14ac:dyDescent="0.2">
      <c r="A21" s="89"/>
      <c r="B21" s="181" t="s">
        <v>121</v>
      </c>
      <c r="C21" s="170">
        <f>[3]datitrim!C114</f>
        <v>2069235</v>
      </c>
      <c r="D21" s="171">
        <f>C21*100/$O21</f>
        <v>39.221790812566532</v>
      </c>
      <c r="E21" s="170">
        <f>[3]datitrim!D114</f>
        <v>2527897</v>
      </c>
      <c r="F21" s="171">
        <f>E21*100/$O21</f>
        <v>47.915605201784473</v>
      </c>
      <c r="G21" s="170">
        <f>[3]datitrim!E114</f>
        <v>8691</v>
      </c>
      <c r="H21" s="171">
        <f>G21*100/$O21</f>
        <v>0.16473555877027776</v>
      </c>
      <c r="I21" s="170">
        <f>[3]datitrim!F114</f>
        <v>424263</v>
      </c>
      <c r="J21" s="171">
        <f>I21*100/$O21</f>
        <v>8.0417906306011222</v>
      </c>
      <c r="K21" s="170">
        <f>[3]datitrim!G114</f>
        <v>225289</v>
      </c>
      <c r="L21" s="171">
        <f>K21*100/$O21</f>
        <v>4.2702921757907157</v>
      </c>
      <c r="M21" s="170">
        <f>[3]datitrim!H114</f>
        <v>20353</v>
      </c>
      <c r="N21" s="171">
        <f>M21*100/$O21</f>
        <v>0.38578562048687876</v>
      </c>
      <c r="O21" s="172">
        <f>[3]datitrim!I114</f>
        <v>5275728</v>
      </c>
      <c r="P21" s="171">
        <f>D21+F21+H21+J21+L21+N21</f>
        <v>100</v>
      </c>
    </row>
    <row r="22" spans="1:16" ht="15.95" customHeight="1" x14ac:dyDescent="0.2">
      <c r="A22" s="89"/>
      <c r="B22" s="181" t="s">
        <v>122</v>
      </c>
      <c r="C22" s="170">
        <f>[3]datitrim!C115</f>
        <v>8269198</v>
      </c>
      <c r="D22" s="171">
        <f>C22*100/$O22</f>
        <v>8.4819693026120326</v>
      </c>
      <c r="E22" s="170">
        <f>[3]datitrim!D115</f>
        <v>2189278</v>
      </c>
      <c r="F22" s="171">
        <f>E22*100/$O22</f>
        <v>2.2456094038241514</v>
      </c>
      <c r="G22" s="170">
        <f>[3]datitrim!E115</f>
        <v>677527</v>
      </c>
      <c r="H22" s="171">
        <f>G22*100/$O22</f>
        <v>0.6949601661117345</v>
      </c>
      <c r="I22" s="170">
        <f>[3]datitrim!F115</f>
        <v>65666661</v>
      </c>
      <c r="J22" s="171">
        <f>I22*100/$O22</f>
        <v>67.356302607221494</v>
      </c>
      <c r="K22" s="170">
        <f>[3]datitrim!G115</f>
        <v>20043313</v>
      </c>
      <c r="L22" s="171">
        <f>K22*100/$O22</f>
        <v>20.559039170261091</v>
      </c>
      <c r="M22" s="170">
        <f>[3]datitrim!H115</f>
        <v>645510</v>
      </c>
      <c r="N22" s="171">
        <f>M22*100/$O22</f>
        <v>0.66211934996950039</v>
      </c>
      <c r="O22" s="172">
        <f>[3]datitrim!I115</f>
        <v>97491487</v>
      </c>
      <c r="P22" s="171">
        <f>D22+F22+H22+J22+L22+N22</f>
        <v>100</v>
      </c>
    </row>
    <row r="23" spans="1:16" ht="15.95" customHeight="1" x14ac:dyDescent="0.2">
      <c r="A23" s="182"/>
      <c r="B23" s="183" t="s">
        <v>123</v>
      </c>
      <c r="C23" s="184">
        <f>[3]datitrim!C116</f>
        <v>3537598</v>
      </c>
      <c r="D23" s="185">
        <f>C23*100/$O23</f>
        <v>29.35126823835208</v>
      </c>
      <c r="E23" s="184">
        <f>[3]datitrim!D116</f>
        <v>657541</v>
      </c>
      <c r="F23" s="185">
        <f>E23*100/$O23</f>
        <v>5.4555837799304117</v>
      </c>
      <c r="G23" s="184">
        <f>[3]datitrim!E116</f>
        <v>42240</v>
      </c>
      <c r="H23" s="185">
        <f>G23*100/$O23</f>
        <v>0.35046310247461465</v>
      </c>
      <c r="I23" s="184">
        <f>[3]datitrim!F116</f>
        <v>6326667</v>
      </c>
      <c r="J23" s="185">
        <f>I23*100/$O23</f>
        <v>52.492029951320141</v>
      </c>
      <c r="K23" s="184">
        <f>[3]datitrim!G116</f>
        <v>1457493</v>
      </c>
      <c r="L23" s="185">
        <f>K23*100/$O23</f>
        <v>12.092744285393787</v>
      </c>
      <c r="M23" s="184">
        <f>[3]datitrim!H116</f>
        <v>31085</v>
      </c>
      <c r="N23" s="185">
        <f>M23*100/$O23</f>
        <v>0.25791064252896301</v>
      </c>
      <c r="O23" s="186">
        <f>[3]datitrim!I116</f>
        <v>12052624</v>
      </c>
      <c r="P23" s="185">
        <f>D23+F23+H23+J23+L23+N23</f>
        <v>100</v>
      </c>
    </row>
    <row r="24" spans="1:16" ht="15.2" hidden="1" customHeight="1" x14ac:dyDescent="0.2">
      <c r="A24" s="187"/>
      <c r="B24" s="188"/>
      <c r="C24" s="189">
        <f>C21+C22+C23</f>
        <v>13876031</v>
      </c>
      <c r="D24" s="190"/>
      <c r="E24" s="189">
        <f>E21+E22+E23</f>
        <v>5374716</v>
      </c>
      <c r="F24" s="191"/>
      <c r="G24" s="190">
        <f>G21+G22+G23</f>
        <v>728458</v>
      </c>
      <c r="H24" s="190"/>
      <c r="I24" s="189">
        <f>I21+I22+I23</f>
        <v>72417591</v>
      </c>
      <c r="J24" s="191"/>
      <c r="K24" s="190">
        <f>K21+K22+K23</f>
        <v>21726095</v>
      </c>
      <c r="L24" s="190"/>
      <c r="M24" s="189">
        <f>M21+M22+M23</f>
        <v>696948</v>
      </c>
      <c r="N24" s="191"/>
      <c r="O24" s="192">
        <f>O21+O22+O23</f>
        <v>114819839</v>
      </c>
      <c r="P24" s="193">
        <f>H24+F24+N24+J24+L24+D24</f>
        <v>0</v>
      </c>
    </row>
    <row r="25" spans="1:16" ht="18" customHeight="1" x14ac:dyDescent="0.2">
      <c r="A25" s="122"/>
      <c r="B25" s="194" t="s">
        <v>124</v>
      </c>
      <c r="C25" s="195"/>
      <c r="D25" s="196"/>
      <c r="E25" s="195"/>
      <c r="F25" s="196"/>
      <c r="G25" s="195"/>
      <c r="H25" s="196"/>
      <c r="I25" s="195"/>
      <c r="J25" s="196"/>
      <c r="K25" s="195"/>
      <c r="L25" s="196"/>
      <c r="M25" s="195"/>
      <c r="N25" s="196"/>
      <c r="O25" s="197"/>
      <c r="P25" s="198"/>
    </row>
    <row r="26" spans="1:16" ht="15.95" customHeight="1" x14ac:dyDescent="0.2">
      <c r="A26" s="89"/>
      <c r="B26" s="169" t="s">
        <v>111</v>
      </c>
      <c r="C26" s="170">
        <f>[3]datitrim!C117</f>
        <v>487567</v>
      </c>
      <c r="D26" s="171">
        <f>C26*100/$O26</f>
        <v>13.10279700227702</v>
      </c>
      <c r="E26" s="170">
        <f>[3]datitrim!D117</f>
        <v>1564573</v>
      </c>
      <c r="F26" s="171">
        <f>E26*100/$O26</f>
        <v>42.046082721438417</v>
      </c>
      <c r="G26" s="170">
        <f>[3]datitrim!E117</f>
        <v>49659</v>
      </c>
      <c r="H26" s="171">
        <f>G26*100/$O26</f>
        <v>1.3345279650511099</v>
      </c>
      <c r="I26" s="170">
        <f>[3]datitrim!F117</f>
        <v>1285082</v>
      </c>
      <c r="J26" s="171">
        <f>I26*100/$O26</f>
        <v>34.535086618413793</v>
      </c>
      <c r="K26" s="170">
        <f>[3]datitrim!G117</f>
        <v>7027</v>
      </c>
      <c r="L26" s="171">
        <f>K26*100/$O26</f>
        <v>0.18884246582521094</v>
      </c>
      <c r="M26" s="170">
        <f>[3]datitrim!H117</f>
        <v>327183</v>
      </c>
      <c r="N26" s="171">
        <f>M26*100/$O26</f>
        <v>8.7926632269944491</v>
      </c>
      <c r="O26" s="172">
        <f>[3]datitrim!I117</f>
        <v>3721091</v>
      </c>
      <c r="P26" s="171">
        <f>D26+F26+H26+J26+L26+N26</f>
        <v>100</v>
      </c>
    </row>
    <row r="27" spans="1:16" ht="15.95" customHeight="1" x14ac:dyDescent="0.2">
      <c r="A27" s="89"/>
      <c r="B27" s="169" t="s">
        <v>113</v>
      </c>
      <c r="C27" s="170">
        <f>[3]datitrim!C118</f>
        <v>0</v>
      </c>
      <c r="D27" s="174"/>
      <c r="E27" s="170">
        <f>[3]datitrim!D118</f>
        <v>0</v>
      </c>
      <c r="F27" s="174"/>
      <c r="G27" s="170">
        <f>[3]datitrim!E118</f>
        <v>0</v>
      </c>
      <c r="H27" s="174"/>
      <c r="I27" s="170">
        <f>[3]datitrim!F118</f>
        <v>0</v>
      </c>
      <c r="J27" s="174"/>
      <c r="K27" s="170">
        <f>[3]datitrim!G118</f>
        <v>0</v>
      </c>
      <c r="L27" s="174"/>
      <c r="M27" s="170">
        <f>[3]datitrim!H118</f>
        <v>0</v>
      </c>
      <c r="N27" s="174"/>
      <c r="O27" s="172">
        <f>[3]datitrim!I118</f>
        <v>0</v>
      </c>
      <c r="P27" s="171"/>
    </row>
    <row r="28" spans="1:16" ht="15.95" customHeight="1" x14ac:dyDescent="0.2">
      <c r="A28" s="89"/>
      <c r="B28" s="169" t="s">
        <v>114</v>
      </c>
      <c r="C28" s="170">
        <f>[3]datitrim!C119</f>
        <v>0</v>
      </c>
      <c r="D28" s="171">
        <f>C28*100/$O28</f>
        <v>0</v>
      </c>
      <c r="E28" s="170">
        <f>[3]datitrim!D119</f>
        <v>4896</v>
      </c>
      <c r="F28" s="171">
        <f>E28*100/$O28</f>
        <v>64.548450889914307</v>
      </c>
      <c r="G28" s="170">
        <f>[3]datitrim!E119</f>
        <v>2689</v>
      </c>
      <c r="H28" s="171">
        <f>G28*100/$O28</f>
        <v>35.451549110085693</v>
      </c>
      <c r="I28" s="170">
        <f>[3]datitrim!F119</f>
        <v>0</v>
      </c>
      <c r="J28" s="171">
        <f>I28*100/$O28</f>
        <v>0</v>
      </c>
      <c r="K28" s="170">
        <f>[3]datitrim!G119</f>
        <v>0</v>
      </c>
      <c r="L28" s="171">
        <f>K28*100/$O28</f>
        <v>0</v>
      </c>
      <c r="M28" s="170">
        <f>[3]datitrim!H119</f>
        <v>0</v>
      </c>
      <c r="N28" s="171">
        <f>M28*100/$O28</f>
        <v>0</v>
      </c>
      <c r="O28" s="172">
        <f>[3]datitrim!I119</f>
        <v>7585</v>
      </c>
      <c r="P28" s="171">
        <f>D28+F28+H28+J28+L28+N28</f>
        <v>100</v>
      </c>
    </row>
    <row r="29" spans="1:16" ht="15.95" customHeight="1" x14ac:dyDescent="0.2">
      <c r="A29" s="89"/>
      <c r="B29" s="169" t="s">
        <v>115</v>
      </c>
      <c r="C29" s="170">
        <f>[3]datitrim!C120</f>
        <v>6076</v>
      </c>
      <c r="D29" s="171">
        <f>C29*100/$O29</f>
        <v>14.112837665203354</v>
      </c>
      <c r="E29" s="170">
        <f>[3]datitrim!D120</f>
        <v>8353</v>
      </c>
      <c r="F29" s="171">
        <f>E29*100/$O29</f>
        <v>19.401667711889996</v>
      </c>
      <c r="G29" s="170">
        <f>[3]datitrim!E120</f>
        <v>281</v>
      </c>
      <c r="H29" s="171">
        <f>G29*100/$O29</f>
        <v>0.65268390123800901</v>
      </c>
      <c r="I29" s="170">
        <f>[3]datitrim!F120</f>
        <v>2215</v>
      </c>
      <c r="J29" s="171">
        <f>I29*100/$O29</f>
        <v>5.1448214990825258</v>
      </c>
      <c r="K29" s="170">
        <f>[3]datitrim!G120</f>
        <v>0</v>
      </c>
      <c r="L29" s="174"/>
      <c r="M29" s="170">
        <f>[3]datitrim!H120</f>
        <v>26128</v>
      </c>
      <c r="N29" s="171">
        <f>M29*100/$O29</f>
        <v>60.687989222586111</v>
      </c>
      <c r="O29" s="172">
        <f>[3]datitrim!I120</f>
        <v>43053</v>
      </c>
      <c r="P29" s="171">
        <f>D29+F29+H29+J29+L29+N29</f>
        <v>100</v>
      </c>
    </row>
    <row r="30" spans="1:16" ht="15.95" customHeight="1" x14ac:dyDescent="0.2">
      <c r="A30" s="89"/>
      <c r="B30" s="169" t="s">
        <v>116</v>
      </c>
      <c r="C30" s="170">
        <f>[3]datitrim!C121</f>
        <v>310456</v>
      </c>
      <c r="D30" s="171">
        <f>C30*100/$O30</f>
        <v>30.954161407203124</v>
      </c>
      <c r="E30" s="170">
        <f>[3]datitrim!D121</f>
        <v>514670</v>
      </c>
      <c r="F30" s="171">
        <f>E30*100/$O30</f>
        <v>51.315414266257477</v>
      </c>
      <c r="G30" s="170">
        <f>[3]datitrim!E121</f>
        <v>13949</v>
      </c>
      <c r="H30" s="171">
        <f>G30*100/$O30</f>
        <v>1.3907916016088475</v>
      </c>
      <c r="I30" s="170">
        <f>[3]datitrim!F121</f>
        <v>18757</v>
      </c>
      <c r="J30" s="171">
        <f>I30*100/$O30</f>
        <v>1.870175501568367</v>
      </c>
      <c r="K30" s="170">
        <f>[3]datitrim!G121</f>
        <v>9984</v>
      </c>
      <c r="L30" s="171">
        <f>K30*100/$O30</f>
        <v>0.99545941289431017</v>
      </c>
      <c r="M30" s="170">
        <f>[3]datitrim!H121</f>
        <v>135138</v>
      </c>
      <c r="N30" s="171">
        <f>M30*100/$O30</f>
        <v>13.473997810467878</v>
      </c>
      <c r="O30" s="172">
        <f>[3]datitrim!I121</f>
        <v>1002954</v>
      </c>
      <c r="P30" s="171">
        <f>D30+F30+H30+J30+L30+N30</f>
        <v>100</v>
      </c>
    </row>
    <row r="31" spans="1:16" ht="15.95" customHeight="1" x14ac:dyDescent="0.2">
      <c r="A31" s="89"/>
      <c r="B31" s="169" t="s">
        <v>118</v>
      </c>
      <c r="C31" s="170">
        <f>[3]datitrim!C127</f>
        <v>110855</v>
      </c>
      <c r="D31" s="171">
        <f>C31*100/$O31</f>
        <v>11.389286437137775</v>
      </c>
      <c r="E31" s="170">
        <f>[3]datitrim!D127</f>
        <v>649921</v>
      </c>
      <c r="F31" s="171">
        <f>E31*100/$O31</f>
        <v>66.773139962212085</v>
      </c>
      <c r="G31" s="170">
        <f>[3]datitrim!E127</f>
        <v>37277</v>
      </c>
      <c r="H31" s="171">
        <f>G31*100/$O31</f>
        <v>3.8298536874041305</v>
      </c>
      <c r="I31" s="170">
        <f>[3]datitrim!F127</f>
        <v>143888</v>
      </c>
      <c r="J31" s="171">
        <f>I31*100/$O31</f>
        <v>14.783109890098601</v>
      </c>
      <c r="K31" s="170">
        <f>[3]datitrim!G127</f>
        <v>4583</v>
      </c>
      <c r="L31" s="171">
        <f>K31*100/$O31</f>
        <v>0.47085922819360809</v>
      </c>
      <c r="M31" s="170">
        <f>[3]datitrim!H127</f>
        <v>26803</v>
      </c>
      <c r="N31" s="171">
        <f>M31*100/$O31</f>
        <v>2.7537507949538029</v>
      </c>
      <c r="O31" s="172">
        <f>[3]datitrim!I127</f>
        <v>973327</v>
      </c>
      <c r="P31" s="171">
        <f>D31+F31+H31+J31+L31+N31</f>
        <v>99.999999999999986</v>
      </c>
    </row>
    <row r="32" spans="1:16" ht="18" customHeight="1" x14ac:dyDescent="0.2">
      <c r="A32" s="182"/>
      <c r="B32" s="199" t="s">
        <v>125</v>
      </c>
      <c r="C32" s="186">
        <f>C26+C27+C28+C29+C30+C31</f>
        <v>914954</v>
      </c>
      <c r="D32" s="200">
        <f>C32*100/$O32</f>
        <v>15.917752404745295</v>
      </c>
      <c r="E32" s="186">
        <f>E26+E27+E28+E29+E30+E31</f>
        <v>2742413</v>
      </c>
      <c r="F32" s="200">
        <f>E32*100/$O32</f>
        <v>47.710651164489974</v>
      </c>
      <c r="G32" s="186">
        <f>G26+G27+G28+G29+G30+G31</f>
        <v>103855</v>
      </c>
      <c r="H32" s="200">
        <f>G32*100/$O32</f>
        <v>1.806799222687504</v>
      </c>
      <c r="I32" s="186">
        <f>I26+I27+I28+I29+I30+I31</f>
        <v>1449942</v>
      </c>
      <c r="J32" s="200">
        <f>I32*100/$O32</f>
        <v>25.225112691174857</v>
      </c>
      <c r="K32" s="186">
        <f>K26+K27+K28+K29+K30+K31</f>
        <v>21594</v>
      </c>
      <c r="L32" s="200">
        <f>K32*100/$O32</f>
        <v>0.37567784328837284</v>
      </c>
      <c r="M32" s="186">
        <f>M26+M27+M28+M29+M30+M31</f>
        <v>515252</v>
      </c>
      <c r="N32" s="200">
        <f>M32*100/$O32</f>
        <v>8.9640066736139978</v>
      </c>
      <c r="O32" s="186">
        <f>C32+K32+I32+M32+E32+G32</f>
        <v>5748010</v>
      </c>
      <c r="P32" s="200">
        <f>D32+F32+H32+J32+L32+N32</f>
        <v>100</v>
      </c>
    </row>
    <row r="33" spans="1:16" ht="15.95" customHeight="1" x14ac:dyDescent="0.2">
      <c r="A33" s="201"/>
      <c r="B33" s="202" t="s">
        <v>29</v>
      </c>
      <c r="C33" s="195"/>
      <c r="D33" s="198"/>
      <c r="E33" s="195"/>
      <c r="F33" s="198"/>
      <c r="G33" s="195"/>
      <c r="H33" s="198"/>
      <c r="I33" s="195"/>
      <c r="J33" s="198"/>
      <c r="K33" s="195"/>
      <c r="L33" s="198"/>
      <c r="M33" s="195"/>
      <c r="N33" s="198"/>
      <c r="O33" s="197"/>
      <c r="P33" s="198"/>
    </row>
    <row r="34" spans="1:16" ht="15.95" customHeight="1" x14ac:dyDescent="0.2">
      <c r="A34" s="182"/>
      <c r="B34" s="203" t="s">
        <v>173</v>
      </c>
      <c r="C34" s="204">
        <f>C19+C32</f>
        <v>14790985</v>
      </c>
      <c r="D34" s="205">
        <f>C34*100/$O34</f>
        <v>12.267768831141709</v>
      </c>
      <c r="E34" s="204">
        <f>E19+E32</f>
        <v>8117129</v>
      </c>
      <c r="F34" s="205">
        <f>E34*100/$O34</f>
        <v>6.7324158698393965</v>
      </c>
      <c r="G34" s="204">
        <f>G19+G32</f>
        <v>832313</v>
      </c>
      <c r="H34" s="205">
        <f>G34*100/$O34</f>
        <v>0.6903274852319875</v>
      </c>
      <c r="I34" s="204">
        <f>I19+I32</f>
        <v>73867533</v>
      </c>
      <c r="J34" s="205">
        <f>I34*100/$O34</f>
        <v>61.266360487197545</v>
      </c>
      <c r="K34" s="204">
        <f>K19+K32</f>
        <v>21747689</v>
      </c>
      <c r="L34" s="205">
        <f>K34*100/$O34</f>
        <v>18.037718330696933</v>
      </c>
      <c r="M34" s="204">
        <f>M19+M32</f>
        <v>1212200</v>
      </c>
      <c r="N34" s="205">
        <f>M34*100/$O34</f>
        <v>1.005408995892429</v>
      </c>
      <c r="O34" s="204">
        <f>O19+O32</f>
        <v>120567849</v>
      </c>
      <c r="P34" s="205">
        <f>D34+F34+H34+J34+L34+N34</f>
        <v>99.999999999999986</v>
      </c>
    </row>
    <row r="35" spans="1:16" ht="15.95" customHeight="1" x14ac:dyDescent="0.2">
      <c r="A35" s="496"/>
      <c r="B35" s="101" t="str">
        <f>"Variazione %   "&amp;[3]datitrim!$I$1&amp;" / "&amp;[3]datitrim!$I$1-1</f>
        <v>Variazione %   2015 / 2014</v>
      </c>
      <c r="C35" s="206">
        <f>[3]datitrim!K129</f>
        <v>3.65</v>
      </c>
      <c r="D35" s="207"/>
      <c r="E35" s="206">
        <f>[3]datitrim!L129</f>
        <v>-1.9</v>
      </c>
      <c r="F35" s="207"/>
      <c r="G35" s="206">
        <f>[3]datitrim!M129</f>
        <v>29.84</v>
      </c>
      <c r="H35" s="207"/>
      <c r="I35" s="206">
        <f>[3]datitrim!N129</f>
        <v>5.87</v>
      </c>
      <c r="J35" s="207"/>
      <c r="K35" s="206">
        <f>[3]datitrim!O129</f>
        <v>3.55</v>
      </c>
      <c r="L35" s="207"/>
      <c r="M35" s="206">
        <f>[3]datitrim!P129</f>
        <v>-16.97</v>
      </c>
      <c r="N35" s="207"/>
      <c r="O35" s="208">
        <f>[3]datitrim!Q129</f>
        <v>4.46</v>
      </c>
      <c r="P35" s="209"/>
    </row>
    <row r="36" spans="1:16" ht="15.95" customHeight="1" x14ac:dyDescent="0.2">
      <c r="A36" s="529" t="str">
        <f>"Variazione %   "&amp;[3]datitrim!$I$1&amp;" / "&amp;[3]datitrim!$I$1-1&amp;" su basi omogenee *"</f>
        <v>Variazione %   2015 / 2014 su basi omogenee *</v>
      </c>
      <c r="B36" s="530"/>
      <c r="C36" s="206">
        <f>[3]omogenei!K129</f>
        <v>3.89</v>
      </c>
      <c r="D36" s="207"/>
      <c r="E36" s="206">
        <f>[3]omogenei!L129</f>
        <v>-1.9</v>
      </c>
      <c r="F36" s="207"/>
      <c r="G36" s="206">
        <f>[3]omogenei!M129</f>
        <v>29.84</v>
      </c>
      <c r="H36" s="207"/>
      <c r="I36" s="206">
        <f>[3]omogenei!N129</f>
        <v>5.87</v>
      </c>
      <c r="J36" s="207"/>
      <c r="K36" s="206">
        <f>[3]omogenei!O129</f>
        <v>3.56</v>
      </c>
      <c r="L36" s="207"/>
      <c r="M36" s="206">
        <f>[3]omogenei!P129</f>
        <v>-16.899999999999999</v>
      </c>
      <c r="N36" s="207"/>
      <c r="O36" s="208">
        <f>[3]omogenei!Q129</f>
        <v>4.49</v>
      </c>
      <c r="P36" s="209"/>
    </row>
    <row r="37" spans="1:16" ht="6.95" customHeight="1" x14ac:dyDescent="0.2">
      <c r="A37" s="210"/>
      <c r="B37" s="188"/>
      <c r="C37" s="190"/>
      <c r="D37" s="211"/>
      <c r="E37" s="190"/>
      <c r="F37" s="211"/>
      <c r="G37" s="190"/>
      <c r="H37" s="211"/>
      <c r="I37" s="190"/>
      <c r="J37" s="211"/>
      <c r="K37" s="190"/>
      <c r="L37" s="211"/>
      <c r="M37" s="190"/>
      <c r="N37" s="211"/>
      <c r="O37" s="192"/>
      <c r="P37" s="211"/>
    </row>
    <row r="38" spans="1:16" ht="12.95" customHeight="1" x14ac:dyDescent="0.2">
      <c r="A38" s="210"/>
      <c r="B38" s="65" t="s">
        <v>126</v>
      </c>
      <c r="C38" s="190"/>
      <c r="D38" s="211"/>
      <c r="E38" s="190"/>
      <c r="F38" s="211"/>
      <c r="G38" s="190"/>
      <c r="H38" s="211"/>
      <c r="I38" s="190"/>
      <c r="J38" s="211"/>
      <c r="K38" s="190"/>
      <c r="L38" s="211"/>
      <c r="M38" s="190"/>
      <c r="N38" s="211"/>
      <c r="O38" s="192"/>
      <c r="P38" s="211"/>
    </row>
    <row r="39" spans="1:16" s="65" customFormat="1" ht="22.15" customHeight="1" x14ac:dyDescent="0.2">
      <c r="A39" s="66"/>
      <c r="B39" s="597" t="s">
        <v>174</v>
      </c>
      <c r="C39" s="597"/>
      <c r="D39" s="597"/>
      <c r="E39" s="597"/>
      <c r="F39" s="597"/>
      <c r="G39" s="597"/>
      <c r="H39" s="597"/>
      <c r="I39" s="597"/>
      <c r="J39" s="597"/>
      <c r="K39" s="597"/>
      <c r="L39" s="597"/>
      <c r="M39" s="597"/>
      <c r="N39" s="597"/>
      <c r="O39" s="597"/>
      <c r="P39" s="597"/>
    </row>
    <row r="40" spans="1:16" ht="12.95" customHeight="1" x14ac:dyDescent="0.2">
      <c r="B40" s="65" t="s">
        <v>127</v>
      </c>
    </row>
    <row r="41" spans="1:16" s="73" customFormat="1" x14ac:dyDescent="0.2">
      <c r="B41" s="499"/>
      <c r="C41" s="499"/>
      <c r="D41" s="499"/>
      <c r="E41" s="499"/>
      <c r="F41" s="499"/>
      <c r="G41" s="499"/>
      <c r="H41" s="499"/>
      <c r="I41" s="499"/>
      <c r="J41" s="499"/>
      <c r="K41" s="499"/>
      <c r="L41" s="499"/>
      <c r="M41" s="499"/>
      <c r="N41" s="499"/>
      <c r="O41" s="499"/>
      <c r="P41" s="499"/>
    </row>
  </sheetData>
  <mergeCells count="9">
    <mergeCell ref="A36:B36"/>
    <mergeCell ref="B39:P39"/>
    <mergeCell ref="C6:D7"/>
    <mergeCell ref="I6:J7"/>
    <mergeCell ref="K6:L7"/>
    <mergeCell ref="M6:N7"/>
    <mergeCell ref="O6:P7"/>
    <mergeCell ref="E7:F7"/>
    <mergeCell ref="G7:H7"/>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ANALISI STATISTICHE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4"/>
  <sheetViews>
    <sheetView showGridLines="0" topLeftCell="A52" zoomScaleNormal="100" workbookViewId="0"/>
  </sheetViews>
  <sheetFormatPr defaultColWidth="9" defaultRowHeight="11.25" x14ac:dyDescent="0.2"/>
  <cols>
    <col min="1" max="1" width="7.5703125" style="68" customWidth="1"/>
    <col min="2" max="2" width="8.42578125" style="68" customWidth="1"/>
    <col min="3" max="3" width="24.42578125" style="69" customWidth="1"/>
    <col min="4" max="4" width="8.42578125" style="68" customWidth="1"/>
    <col min="5" max="5" width="11.140625" style="68" customWidth="1"/>
    <col min="6" max="6" width="8.42578125" style="68" customWidth="1"/>
    <col min="7" max="7" width="11.140625" style="68" customWidth="1"/>
    <col min="8" max="11" width="10.28515625" style="68" customWidth="1"/>
    <col min="12" max="256" width="9" style="68"/>
    <col min="257" max="257" width="7.5703125" style="68" customWidth="1"/>
    <col min="258" max="258" width="8.42578125" style="68" customWidth="1"/>
    <col min="259" max="259" width="20.7109375" style="68" customWidth="1"/>
    <col min="260" max="260" width="8.42578125" style="68" customWidth="1"/>
    <col min="261" max="261" width="11.140625" style="68" customWidth="1"/>
    <col min="262" max="262" width="8.42578125" style="68" customWidth="1"/>
    <col min="263" max="263" width="11.140625" style="68" customWidth="1"/>
    <col min="264" max="267" width="10.28515625" style="68" customWidth="1"/>
    <col min="268" max="512" width="9" style="68"/>
    <col min="513" max="513" width="7.5703125" style="68" customWidth="1"/>
    <col min="514" max="514" width="8.42578125" style="68" customWidth="1"/>
    <col min="515" max="515" width="20.7109375" style="68" customWidth="1"/>
    <col min="516" max="516" width="8.42578125" style="68" customWidth="1"/>
    <col min="517" max="517" width="11.140625" style="68" customWidth="1"/>
    <col min="518" max="518" width="8.42578125" style="68" customWidth="1"/>
    <col min="519" max="519" width="11.140625" style="68" customWidth="1"/>
    <col min="520" max="523" width="10.28515625" style="68" customWidth="1"/>
    <col min="524" max="768" width="9" style="68"/>
    <col min="769" max="769" width="7.5703125" style="68" customWidth="1"/>
    <col min="770" max="770" width="8.42578125" style="68" customWidth="1"/>
    <col min="771" max="771" width="20.7109375" style="68" customWidth="1"/>
    <col min="772" max="772" width="8.42578125" style="68" customWidth="1"/>
    <col min="773" max="773" width="11.140625" style="68" customWidth="1"/>
    <col min="774" max="774" width="8.42578125" style="68" customWidth="1"/>
    <col min="775" max="775" width="11.140625" style="68" customWidth="1"/>
    <col min="776" max="779" width="10.28515625" style="68" customWidth="1"/>
    <col min="780" max="1024" width="9" style="68"/>
    <col min="1025" max="1025" width="7.5703125" style="68" customWidth="1"/>
    <col min="1026" max="1026" width="8.42578125" style="68" customWidth="1"/>
    <col min="1027" max="1027" width="20.7109375" style="68" customWidth="1"/>
    <col min="1028" max="1028" width="8.42578125" style="68" customWidth="1"/>
    <col min="1029" max="1029" width="11.140625" style="68" customWidth="1"/>
    <col min="1030" max="1030" width="8.42578125" style="68" customWidth="1"/>
    <col min="1031" max="1031" width="11.140625" style="68" customWidth="1"/>
    <col min="1032" max="1035" width="10.28515625" style="68" customWidth="1"/>
    <col min="1036" max="1280" width="9" style="68"/>
    <col min="1281" max="1281" width="7.5703125" style="68" customWidth="1"/>
    <col min="1282" max="1282" width="8.42578125" style="68" customWidth="1"/>
    <col min="1283" max="1283" width="20.7109375" style="68" customWidth="1"/>
    <col min="1284" max="1284" width="8.42578125" style="68" customWidth="1"/>
    <col min="1285" max="1285" width="11.140625" style="68" customWidth="1"/>
    <col min="1286" max="1286" width="8.42578125" style="68" customWidth="1"/>
    <col min="1287" max="1287" width="11.140625" style="68" customWidth="1"/>
    <col min="1288" max="1291" width="10.28515625" style="68" customWidth="1"/>
    <col min="1292" max="1536" width="9" style="68"/>
    <col min="1537" max="1537" width="7.5703125" style="68" customWidth="1"/>
    <col min="1538" max="1538" width="8.42578125" style="68" customWidth="1"/>
    <col min="1539" max="1539" width="20.7109375" style="68" customWidth="1"/>
    <col min="1540" max="1540" width="8.42578125" style="68" customWidth="1"/>
    <col min="1541" max="1541" width="11.140625" style="68" customWidth="1"/>
    <col min="1542" max="1542" width="8.42578125" style="68" customWidth="1"/>
    <col min="1543" max="1543" width="11.140625" style="68" customWidth="1"/>
    <col min="1544" max="1547" width="10.28515625" style="68" customWidth="1"/>
    <col min="1548" max="1792" width="9" style="68"/>
    <col min="1793" max="1793" width="7.5703125" style="68" customWidth="1"/>
    <col min="1794" max="1794" width="8.42578125" style="68" customWidth="1"/>
    <col min="1795" max="1795" width="20.7109375" style="68" customWidth="1"/>
    <col min="1796" max="1796" width="8.42578125" style="68" customWidth="1"/>
    <col min="1797" max="1797" width="11.140625" style="68" customWidth="1"/>
    <col min="1798" max="1798" width="8.42578125" style="68" customWidth="1"/>
    <col min="1799" max="1799" width="11.140625" style="68" customWidth="1"/>
    <col min="1800" max="1803" width="10.28515625" style="68" customWidth="1"/>
    <col min="1804" max="2048" width="9" style="68"/>
    <col min="2049" max="2049" width="7.5703125" style="68" customWidth="1"/>
    <col min="2050" max="2050" width="8.42578125" style="68" customWidth="1"/>
    <col min="2051" max="2051" width="20.7109375" style="68" customWidth="1"/>
    <col min="2052" max="2052" width="8.42578125" style="68" customWidth="1"/>
    <col min="2053" max="2053" width="11.140625" style="68" customWidth="1"/>
    <col min="2054" max="2054" width="8.42578125" style="68" customWidth="1"/>
    <col min="2055" max="2055" width="11.140625" style="68" customWidth="1"/>
    <col min="2056" max="2059" width="10.28515625" style="68" customWidth="1"/>
    <col min="2060" max="2304" width="9" style="68"/>
    <col min="2305" max="2305" width="7.5703125" style="68" customWidth="1"/>
    <col min="2306" max="2306" width="8.42578125" style="68" customWidth="1"/>
    <col min="2307" max="2307" width="20.7109375" style="68" customWidth="1"/>
    <col min="2308" max="2308" width="8.42578125" style="68" customWidth="1"/>
    <col min="2309" max="2309" width="11.140625" style="68" customWidth="1"/>
    <col min="2310" max="2310" width="8.42578125" style="68" customWidth="1"/>
    <col min="2311" max="2311" width="11.140625" style="68" customWidth="1"/>
    <col min="2312" max="2315" width="10.28515625" style="68" customWidth="1"/>
    <col min="2316" max="2560" width="9" style="68"/>
    <col min="2561" max="2561" width="7.5703125" style="68" customWidth="1"/>
    <col min="2562" max="2562" width="8.42578125" style="68" customWidth="1"/>
    <col min="2563" max="2563" width="20.7109375" style="68" customWidth="1"/>
    <col min="2564" max="2564" width="8.42578125" style="68" customWidth="1"/>
    <col min="2565" max="2565" width="11.140625" style="68" customWidth="1"/>
    <col min="2566" max="2566" width="8.42578125" style="68" customWidth="1"/>
    <col min="2567" max="2567" width="11.140625" style="68" customWidth="1"/>
    <col min="2568" max="2571" width="10.28515625" style="68" customWidth="1"/>
    <col min="2572" max="2816" width="9" style="68"/>
    <col min="2817" max="2817" width="7.5703125" style="68" customWidth="1"/>
    <col min="2818" max="2818" width="8.42578125" style="68" customWidth="1"/>
    <col min="2819" max="2819" width="20.7109375" style="68" customWidth="1"/>
    <col min="2820" max="2820" width="8.42578125" style="68" customWidth="1"/>
    <col min="2821" max="2821" width="11.140625" style="68" customWidth="1"/>
    <col min="2822" max="2822" width="8.42578125" style="68" customWidth="1"/>
    <col min="2823" max="2823" width="11.140625" style="68" customWidth="1"/>
    <col min="2824" max="2827" width="10.28515625" style="68" customWidth="1"/>
    <col min="2828" max="3072" width="9" style="68"/>
    <col min="3073" max="3073" width="7.5703125" style="68" customWidth="1"/>
    <col min="3074" max="3074" width="8.42578125" style="68" customWidth="1"/>
    <col min="3075" max="3075" width="20.7109375" style="68" customWidth="1"/>
    <col min="3076" max="3076" width="8.42578125" style="68" customWidth="1"/>
    <col min="3077" max="3077" width="11.140625" style="68" customWidth="1"/>
    <col min="3078" max="3078" width="8.42578125" style="68" customWidth="1"/>
    <col min="3079" max="3079" width="11.140625" style="68" customWidth="1"/>
    <col min="3080" max="3083" width="10.28515625" style="68" customWidth="1"/>
    <col min="3084" max="3328" width="9" style="68"/>
    <col min="3329" max="3329" width="7.5703125" style="68" customWidth="1"/>
    <col min="3330" max="3330" width="8.42578125" style="68" customWidth="1"/>
    <col min="3331" max="3331" width="20.7109375" style="68" customWidth="1"/>
    <col min="3332" max="3332" width="8.42578125" style="68" customWidth="1"/>
    <col min="3333" max="3333" width="11.140625" style="68" customWidth="1"/>
    <col min="3334" max="3334" width="8.42578125" style="68" customWidth="1"/>
    <col min="3335" max="3335" width="11.140625" style="68" customWidth="1"/>
    <col min="3336" max="3339" width="10.28515625" style="68" customWidth="1"/>
    <col min="3340" max="3584" width="9" style="68"/>
    <col min="3585" max="3585" width="7.5703125" style="68" customWidth="1"/>
    <col min="3586" max="3586" width="8.42578125" style="68" customWidth="1"/>
    <col min="3587" max="3587" width="20.7109375" style="68" customWidth="1"/>
    <col min="3588" max="3588" width="8.42578125" style="68" customWidth="1"/>
    <col min="3589" max="3589" width="11.140625" style="68" customWidth="1"/>
    <col min="3590" max="3590" width="8.42578125" style="68" customWidth="1"/>
    <col min="3591" max="3591" width="11.140625" style="68" customWidth="1"/>
    <col min="3592" max="3595" width="10.28515625" style="68" customWidth="1"/>
    <col min="3596" max="3840" width="9" style="68"/>
    <col min="3841" max="3841" width="7.5703125" style="68" customWidth="1"/>
    <col min="3842" max="3842" width="8.42578125" style="68" customWidth="1"/>
    <col min="3843" max="3843" width="20.7109375" style="68" customWidth="1"/>
    <col min="3844" max="3844" width="8.42578125" style="68" customWidth="1"/>
    <col min="3845" max="3845" width="11.140625" style="68" customWidth="1"/>
    <col min="3846" max="3846" width="8.42578125" style="68" customWidth="1"/>
    <col min="3847" max="3847" width="11.140625" style="68" customWidth="1"/>
    <col min="3848" max="3851" width="10.28515625" style="68" customWidth="1"/>
    <col min="3852" max="4096" width="9" style="68"/>
    <col min="4097" max="4097" width="7.5703125" style="68" customWidth="1"/>
    <col min="4098" max="4098" width="8.42578125" style="68" customWidth="1"/>
    <col min="4099" max="4099" width="20.7109375" style="68" customWidth="1"/>
    <col min="4100" max="4100" width="8.42578125" style="68" customWidth="1"/>
    <col min="4101" max="4101" width="11.140625" style="68" customWidth="1"/>
    <col min="4102" max="4102" width="8.42578125" style="68" customWidth="1"/>
    <col min="4103" max="4103" width="11.140625" style="68" customWidth="1"/>
    <col min="4104" max="4107" width="10.28515625" style="68" customWidth="1"/>
    <col min="4108" max="4352" width="9" style="68"/>
    <col min="4353" max="4353" width="7.5703125" style="68" customWidth="1"/>
    <col min="4354" max="4354" width="8.42578125" style="68" customWidth="1"/>
    <col min="4355" max="4355" width="20.7109375" style="68" customWidth="1"/>
    <col min="4356" max="4356" width="8.42578125" style="68" customWidth="1"/>
    <col min="4357" max="4357" width="11.140625" style="68" customWidth="1"/>
    <col min="4358" max="4358" width="8.42578125" style="68" customWidth="1"/>
    <col min="4359" max="4359" width="11.140625" style="68" customWidth="1"/>
    <col min="4360" max="4363" width="10.28515625" style="68" customWidth="1"/>
    <col min="4364" max="4608" width="9" style="68"/>
    <col min="4609" max="4609" width="7.5703125" style="68" customWidth="1"/>
    <col min="4610" max="4610" width="8.42578125" style="68" customWidth="1"/>
    <col min="4611" max="4611" width="20.7109375" style="68" customWidth="1"/>
    <col min="4612" max="4612" width="8.42578125" style="68" customWidth="1"/>
    <col min="4613" max="4613" width="11.140625" style="68" customWidth="1"/>
    <col min="4614" max="4614" width="8.42578125" style="68" customWidth="1"/>
    <col min="4615" max="4615" width="11.140625" style="68" customWidth="1"/>
    <col min="4616" max="4619" width="10.28515625" style="68" customWidth="1"/>
    <col min="4620" max="4864" width="9" style="68"/>
    <col min="4865" max="4865" width="7.5703125" style="68" customWidth="1"/>
    <col min="4866" max="4866" width="8.42578125" style="68" customWidth="1"/>
    <col min="4867" max="4867" width="20.7109375" style="68" customWidth="1"/>
    <col min="4868" max="4868" width="8.42578125" style="68" customWidth="1"/>
    <col min="4869" max="4869" width="11.140625" style="68" customWidth="1"/>
    <col min="4870" max="4870" width="8.42578125" style="68" customWidth="1"/>
    <col min="4871" max="4871" width="11.140625" style="68" customWidth="1"/>
    <col min="4872" max="4875" width="10.28515625" style="68" customWidth="1"/>
    <col min="4876" max="5120" width="9" style="68"/>
    <col min="5121" max="5121" width="7.5703125" style="68" customWidth="1"/>
    <col min="5122" max="5122" width="8.42578125" style="68" customWidth="1"/>
    <col min="5123" max="5123" width="20.7109375" style="68" customWidth="1"/>
    <col min="5124" max="5124" width="8.42578125" style="68" customWidth="1"/>
    <col min="5125" max="5125" width="11.140625" style="68" customWidth="1"/>
    <col min="5126" max="5126" width="8.42578125" style="68" customWidth="1"/>
    <col min="5127" max="5127" width="11.140625" style="68" customWidth="1"/>
    <col min="5128" max="5131" width="10.28515625" style="68" customWidth="1"/>
    <col min="5132" max="5376" width="9" style="68"/>
    <col min="5377" max="5377" width="7.5703125" style="68" customWidth="1"/>
    <col min="5378" max="5378" width="8.42578125" style="68" customWidth="1"/>
    <col min="5379" max="5379" width="20.7109375" style="68" customWidth="1"/>
    <col min="5380" max="5380" width="8.42578125" style="68" customWidth="1"/>
    <col min="5381" max="5381" width="11.140625" style="68" customWidth="1"/>
    <col min="5382" max="5382" width="8.42578125" style="68" customWidth="1"/>
    <col min="5383" max="5383" width="11.140625" style="68" customWidth="1"/>
    <col min="5384" max="5387" width="10.28515625" style="68" customWidth="1"/>
    <col min="5388" max="5632" width="9" style="68"/>
    <col min="5633" max="5633" width="7.5703125" style="68" customWidth="1"/>
    <col min="5634" max="5634" width="8.42578125" style="68" customWidth="1"/>
    <col min="5635" max="5635" width="20.7109375" style="68" customWidth="1"/>
    <col min="5636" max="5636" width="8.42578125" style="68" customWidth="1"/>
    <col min="5637" max="5637" width="11.140625" style="68" customWidth="1"/>
    <col min="5638" max="5638" width="8.42578125" style="68" customWidth="1"/>
    <col min="5639" max="5639" width="11.140625" style="68" customWidth="1"/>
    <col min="5640" max="5643" width="10.28515625" style="68" customWidth="1"/>
    <col min="5644" max="5888" width="9" style="68"/>
    <col min="5889" max="5889" width="7.5703125" style="68" customWidth="1"/>
    <col min="5890" max="5890" width="8.42578125" style="68" customWidth="1"/>
    <col min="5891" max="5891" width="20.7109375" style="68" customWidth="1"/>
    <col min="5892" max="5892" width="8.42578125" style="68" customWidth="1"/>
    <col min="5893" max="5893" width="11.140625" style="68" customWidth="1"/>
    <col min="5894" max="5894" width="8.42578125" style="68" customWidth="1"/>
    <col min="5895" max="5895" width="11.140625" style="68" customWidth="1"/>
    <col min="5896" max="5899" width="10.28515625" style="68" customWidth="1"/>
    <col min="5900" max="6144" width="9" style="68"/>
    <col min="6145" max="6145" width="7.5703125" style="68" customWidth="1"/>
    <col min="6146" max="6146" width="8.42578125" style="68" customWidth="1"/>
    <col min="6147" max="6147" width="20.7109375" style="68" customWidth="1"/>
    <col min="6148" max="6148" width="8.42578125" style="68" customWidth="1"/>
    <col min="6149" max="6149" width="11.140625" style="68" customWidth="1"/>
    <col min="6150" max="6150" width="8.42578125" style="68" customWidth="1"/>
    <col min="6151" max="6151" width="11.140625" style="68" customWidth="1"/>
    <col min="6152" max="6155" width="10.28515625" style="68" customWidth="1"/>
    <col min="6156" max="6400" width="9" style="68"/>
    <col min="6401" max="6401" width="7.5703125" style="68" customWidth="1"/>
    <col min="6402" max="6402" width="8.42578125" style="68" customWidth="1"/>
    <col min="6403" max="6403" width="20.7109375" style="68" customWidth="1"/>
    <col min="6404" max="6404" width="8.42578125" style="68" customWidth="1"/>
    <col min="6405" max="6405" width="11.140625" style="68" customWidth="1"/>
    <col min="6406" max="6406" width="8.42578125" style="68" customWidth="1"/>
    <col min="6407" max="6407" width="11.140625" style="68" customWidth="1"/>
    <col min="6408" max="6411" width="10.28515625" style="68" customWidth="1"/>
    <col min="6412" max="6656" width="9" style="68"/>
    <col min="6657" max="6657" width="7.5703125" style="68" customWidth="1"/>
    <col min="6658" max="6658" width="8.42578125" style="68" customWidth="1"/>
    <col min="6659" max="6659" width="20.7109375" style="68" customWidth="1"/>
    <col min="6660" max="6660" width="8.42578125" style="68" customWidth="1"/>
    <col min="6661" max="6661" width="11.140625" style="68" customWidth="1"/>
    <col min="6662" max="6662" width="8.42578125" style="68" customWidth="1"/>
    <col min="6663" max="6663" width="11.140625" style="68" customWidth="1"/>
    <col min="6664" max="6667" width="10.28515625" style="68" customWidth="1"/>
    <col min="6668" max="6912" width="9" style="68"/>
    <col min="6913" max="6913" width="7.5703125" style="68" customWidth="1"/>
    <col min="6914" max="6914" width="8.42578125" style="68" customWidth="1"/>
    <col min="6915" max="6915" width="20.7109375" style="68" customWidth="1"/>
    <col min="6916" max="6916" width="8.42578125" style="68" customWidth="1"/>
    <col min="6917" max="6917" width="11.140625" style="68" customWidth="1"/>
    <col min="6918" max="6918" width="8.42578125" style="68" customWidth="1"/>
    <col min="6919" max="6919" width="11.140625" style="68" customWidth="1"/>
    <col min="6920" max="6923" width="10.28515625" style="68" customWidth="1"/>
    <col min="6924" max="7168" width="9" style="68"/>
    <col min="7169" max="7169" width="7.5703125" style="68" customWidth="1"/>
    <col min="7170" max="7170" width="8.42578125" style="68" customWidth="1"/>
    <col min="7171" max="7171" width="20.7109375" style="68" customWidth="1"/>
    <col min="7172" max="7172" width="8.42578125" style="68" customWidth="1"/>
    <col min="7173" max="7173" width="11.140625" style="68" customWidth="1"/>
    <col min="7174" max="7174" width="8.42578125" style="68" customWidth="1"/>
    <col min="7175" max="7175" width="11.140625" style="68" customWidth="1"/>
    <col min="7176" max="7179" width="10.28515625" style="68" customWidth="1"/>
    <col min="7180" max="7424" width="9" style="68"/>
    <col min="7425" max="7425" width="7.5703125" style="68" customWidth="1"/>
    <col min="7426" max="7426" width="8.42578125" style="68" customWidth="1"/>
    <col min="7427" max="7427" width="20.7109375" style="68" customWidth="1"/>
    <col min="7428" max="7428" width="8.42578125" style="68" customWidth="1"/>
    <col min="7429" max="7429" width="11.140625" style="68" customWidth="1"/>
    <col min="7430" max="7430" width="8.42578125" style="68" customWidth="1"/>
    <col min="7431" max="7431" width="11.140625" style="68" customWidth="1"/>
    <col min="7432" max="7435" width="10.28515625" style="68" customWidth="1"/>
    <col min="7436" max="7680" width="9" style="68"/>
    <col min="7681" max="7681" width="7.5703125" style="68" customWidth="1"/>
    <col min="7682" max="7682" width="8.42578125" style="68" customWidth="1"/>
    <col min="7683" max="7683" width="20.7109375" style="68" customWidth="1"/>
    <col min="7684" max="7684" width="8.42578125" style="68" customWidth="1"/>
    <col min="7685" max="7685" width="11.140625" style="68" customWidth="1"/>
    <col min="7686" max="7686" width="8.42578125" style="68" customWidth="1"/>
    <col min="7687" max="7687" width="11.140625" style="68" customWidth="1"/>
    <col min="7688" max="7691" width="10.28515625" style="68" customWidth="1"/>
    <col min="7692" max="7936" width="9" style="68"/>
    <col min="7937" max="7937" width="7.5703125" style="68" customWidth="1"/>
    <col min="7938" max="7938" width="8.42578125" style="68" customWidth="1"/>
    <col min="7939" max="7939" width="20.7109375" style="68" customWidth="1"/>
    <col min="7940" max="7940" width="8.42578125" style="68" customWidth="1"/>
    <col min="7941" max="7941" width="11.140625" style="68" customWidth="1"/>
    <col min="7942" max="7942" width="8.42578125" style="68" customWidth="1"/>
    <col min="7943" max="7943" width="11.140625" style="68" customWidth="1"/>
    <col min="7944" max="7947" width="10.28515625" style="68" customWidth="1"/>
    <col min="7948" max="8192" width="9" style="68"/>
    <col min="8193" max="8193" width="7.5703125" style="68" customWidth="1"/>
    <col min="8194" max="8194" width="8.42578125" style="68" customWidth="1"/>
    <col min="8195" max="8195" width="20.7109375" style="68" customWidth="1"/>
    <col min="8196" max="8196" width="8.42578125" style="68" customWidth="1"/>
    <col min="8197" max="8197" width="11.140625" style="68" customWidth="1"/>
    <col min="8198" max="8198" width="8.42578125" style="68" customWidth="1"/>
    <col min="8199" max="8199" width="11.140625" style="68" customWidth="1"/>
    <col min="8200" max="8203" width="10.28515625" style="68" customWidth="1"/>
    <col min="8204" max="8448" width="9" style="68"/>
    <col min="8449" max="8449" width="7.5703125" style="68" customWidth="1"/>
    <col min="8450" max="8450" width="8.42578125" style="68" customWidth="1"/>
    <col min="8451" max="8451" width="20.7109375" style="68" customWidth="1"/>
    <col min="8452" max="8452" width="8.42578125" style="68" customWidth="1"/>
    <col min="8453" max="8453" width="11.140625" style="68" customWidth="1"/>
    <col min="8454" max="8454" width="8.42578125" style="68" customWidth="1"/>
    <col min="8455" max="8455" width="11.140625" style="68" customWidth="1"/>
    <col min="8456" max="8459" width="10.28515625" style="68" customWidth="1"/>
    <col min="8460" max="8704" width="9" style="68"/>
    <col min="8705" max="8705" width="7.5703125" style="68" customWidth="1"/>
    <col min="8706" max="8706" width="8.42578125" style="68" customWidth="1"/>
    <col min="8707" max="8707" width="20.7109375" style="68" customWidth="1"/>
    <col min="8708" max="8708" width="8.42578125" style="68" customWidth="1"/>
    <col min="8709" max="8709" width="11.140625" style="68" customWidth="1"/>
    <col min="8710" max="8710" width="8.42578125" style="68" customWidth="1"/>
    <col min="8711" max="8711" width="11.140625" style="68" customWidth="1"/>
    <col min="8712" max="8715" width="10.28515625" style="68" customWidth="1"/>
    <col min="8716" max="8960" width="9" style="68"/>
    <col min="8961" max="8961" width="7.5703125" style="68" customWidth="1"/>
    <col min="8962" max="8962" width="8.42578125" style="68" customWidth="1"/>
    <col min="8963" max="8963" width="20.7109375" style="68" customWidth="1"/>
    <col min="8964" max="8964" width="8.42578125" style="68" customWidth="1"/>
    <col min="8965" max="8965" width="11.140625" style="68" customWidth="1"/>
    <col min="8966" max="8966" width="8.42578125" style="68" customWidth="1"/>
    <col min="8967" max="8967" width="11.140625" style="68" customWidth="1"/>
    <col min="8968" max="8971" width="10.28515625" style="68" customWidth="1"/>
    <col min="8972" max="9216" width="9" style="68"/>
    <col min="9217" max="9217" width="7.5703125" style="68" customWidth="1"/>
    <col min="9218" max="9218" width="8.42578125" style="68" customWidth="1"/>
    <col min="9219" max="9219" width="20.7109375" style="68" customWidth="1"/>
    <col min="9220" max="9220" width="8.42578125" style="68" customWidth="1"/>
    <col min="9221" max="9221" width="11.140625" style="68" customWidth="1"/>
    <col min="9222" max="9222" width="8.42578125" style="68" customWidth="1"/>
    <col min="9223" max="9223" width="11.140625" style="68" customWidth="1"/>
    <col min="9224" max="9227" width="10.28515625" style="68" customWidth="1"/>
    <col min="9228" max="9472" width="9" style="68"/>
    <col min="9473" max="9473" width="7.5703125" style="68" customWidth="1"/>
    <col min="9474" max="9474" width="8.42578125" style="68" customWidth="1"/>
    <col min="9475" max="9475" width="20.7109375" style="68" customWidth="1"/>
    <col min="9476" max="9476" width="8.42578125" style="68" customWidth="1"/>
    <col min="9477" max="9477" width="11.140625" style="68" customWidth="1"/>
    <col min="9478" max="9478" width="8.42578125" style="68" customWidth="1"/>
    <col min="9479" max="9479" width="11.140625" style="68" customWidth="1"/>
    <col min="9480" max="9483" width="10.28515625" style="68" customWidth="1"/>
    <col min="9484" max="9728" width="9" style="68"/>
    <col min="9729" max="9729" width="7.5703125" style="68" customWidth="1"/>
    <col min="9730" max="9730" width="8.42578125" style="68" customWidth="1"/>
    <col min="9731" max="9731" width="20.7109375" style="68" customWidth="1"/>
    <col min="9732" max="9732" width="8.42578125" style="68" customWidth="1"/>
    <col min="9733" max="9733" width="11.140625" style="68" customWidth="1"/>
    <col min="9734" max="9734" width="8.42578125" style="68" customWidth="1"/>
    <col min="9735" max="9735" width="11.140625" style="68" customWidth="1"/>
    <col min="9736" max="9739" width="10.28515625" style="68" customWidth="1"/>
    <col min="9740" max="9984" width="9" style="68"/>
    <col min="9985" max="9985" width="7.5703125" style="68" customWidth="1"/>
    <col min="9986" max="9986" width="8.42578125" style="68" customWidth="1"/>
    <col min="9987" max="9987" width="20.7109375" style="68" customWidth="1"/>
    <col min="9988" max="9988" width="8.42578125" style="68" customWidth="1"/>
    <col min="9989" max="9989" width="11.140625" style="68" customWidth="1"/>
    <col min="9990" max="9990" width="8.42578125" style="68" customWidth="1"/>
    <col min="9991" max="9991" width="11.140625" style="68" customWidth="1"/>
    <col min="9992" max="9995" width="10.28515625" style="68" customWidth="1"/>
    <col min="9996" max="10240" width="9" style="68"/>
    <col min="10241" max="10241" width="7.5703125" style="68" customWidth="1"/>
    <col min="10242" max="10242" width="8.42578125" style="68" customWidth="1"/>
    <col min="10243" max="10243" width="20.7109375" style="68" customWidth="1"/>
    <col min="10244" max="10244" width="8.42578125" style="68" customWidth="1"/>
    <col min="10245" max="10245" width="11.140625" style="68" customWidth="1"/>
    <col min="10246" max="10246" width="8.42578125" style="68" customWidth="1"/>
    <col min="10247" max="10247" width="11.140625" style="68" customWidth="1"/>
    <col min="10248" max="10251" width="10.28515625" style="68" customWidth="1"/>
    <col min="10252" max="10496" width="9" style="68"/>
    <col min="10497" max="10497" width="7.5703125" style="68" customWidth="1"/>
    <col min="10498" max="10498" width="8.42578125" style="68" customWidth="1"/>
    <col min="10499" max="10499" width="20.7109375" style="68" customWidth="1"/>
    <col min="10500" max="10500" width="8.42578125" style="68" customWidth="1"/>
    <col min="10501" max="10501" width="11.140625" style="68" customWidth="1"/>
    <col min="10502" max="10502" width="8.42578125" style="68" customWidth="1"/>
    <col min="10503" max="10503" width="11.140625" style="68" customWidth="1"/>
    <col min="10504" max="10507" width="10.28515625" style="68" customWidth="1"/>
    <col min="10508" max="10752" width="9" style="68"/>
    <col min="10753" max="10753" width="7.5703125" style="68" customWidth="1"/>
    <col min="10754" max="10754" width="8.42578125" style="68" customWidth="1"/>
    <col min="10755" max="10755" width="20.7109375" style="68" customWidth="1"/>
    <col min="10756" max="10756" width="8.42578125" style="68" customWidth="1"/>
    <col min="10757" max="10757" width="11.140625" style="68" customWidth="1"/>
    <col min="10758" max="10758" width="8.42578125" style="68" customWidth="1"/>
    <col min="10759" max="10759" width="11.140625" style="68" customWidth="1"/>
    <col min="10760" max="10763" width="10.28515625" style="68" customWidth="1"/>
    <col min="10764" max="11008" width="9" style="68"/>
    <col min="11009" max="11009" width="7.5703125" style="68" customWidth="1"/>
    <col min="11010" max="11010" width="8.42578125" style="68" customWidth="1"/>
    <col min="11011" max="11011" width="20.7109375" style="68" customWidth="1"/>
    <col min="11012" max="11012" width="8.42578125" style="68" customWidth="1"/>
    <col min="11013" max="11013" width="11.140625" style="68" customWidth="1"/>
    <col min="11014" max="11014" width="8.42578125" style="68" customWidth="1"/>
    <col min="11015" max="11015" width="11.140625" style="68" customWidth="1"/>
    <col min="11016" max="11019" width="10.28515625" style="68" customWidth="1"/>
    <col min="11020" max="11264" width="9" style="68"/>
    <col min="11265" max="11265" width="7.5703125" style="68" customWidth="1"/>
    <col min="11266" max="11266" width="8.42578125" style="68" customWidth="1"/>
    <col min="11267" max="11267" width="20.7109375" style="68" customWidth="1"/>
    <col min="11268" max="11268" width="8.42578125" style="68" customWidth="1"/>
    <col min="11269" max="11269" width="11.140625" style="68" customWidth="1"/>
    <col min="11270" max="11270" width="8.42578125" style="68" customWidth="1"/>
    <col min="11271" max="11271" width="11.140625" style="68" customWidth="1"/>
    <col min="11272" max="11275" width="10.28515625" style="68" customWidth="1"/>
    <col min="11276" max="11520" width="9" style="68"/>
    <col min="11521" max="11521" width="7.5703125" style="68" customWidth="1"/>
    <col min="11522" max="11522" width="8.42578125" style="68" customWidth="1"/>
    <col min="11523" max="11523" width="20.7109375" style="68" customWidth="1"/>
    <col min="11524" max="11524" width="8.42578125" style="68" customWidth="1"/>
    <col min="11525" max="11525" width="11.140625" style="68" customWidth="1"/>
    <col min="11526" max="11526" width="8.42578125" style="68" customWidth="1"/>
    <col min="11527" max="11527" width="11.140625" style="68" customWidth="1"/>
    <col min="11528" max="11531" width="10.28515625" style="68" customWidth="1"/>
    <col min="11532" max="11776" width="9" style="68"/>
    <col min="11777" max="11777" width="7.5703125" style="68" customWidth="1"/>
    <col min="11778" max="11778" width="8.42578125" style="68" customWidth="1"/>
    <col min="11779" max="11779" width="20.7109375" style="68" customWidth="1"/>
    <col min="11780" max="11780" width="8.42578125" style="68" customWidth="1"/>
    <col min="11781" max="11781" width="11.140625" style="68" customWidth="1"/>
    <col min="11782" max="11782" width="8.42578125" style="68" customWidth="1"/>
    <col min="11783" max="11783" width="11.140625" style="68" customWidth="1"/>
    <col min="11784" max="11787" width="10.28515625" style="68" customWidth="1"/>
    <col min="11788" max="12032" width="9" style="68"/>
    <col min="12033" max="12033" width="7.5703125" style="68" customWidth="1"/>
    <col min="12034" max="12034" width="8.42578125" style="68" customWidth="1"/>
    <col min="12035" max="12035" width="20.7109375" style="68" customWidth="1"/>
    <col min="12036" max="12036" width="8.42578125" style="68" customWidth="1"/>
    <col min="12037" max="12037" width="11.140625" style="68" customWidth="1"/>
    <col min="12038" max="12038" width="8.42578125" style="68" customWidth="1"/>
    <col min="12039" max="12039" width="11.140625" style="68" customWidth="1"/>
    <col min="12040" max="12043" width="10.28515625" style="68" customWidth="1"/>
    <col min="12044" max="12288" width="9" style="68"/>
    <col min="12289" max="12289" width="7.5703125" style="68" customWidth="1"/>
    <col min="12290" max="12290" width="8.42578125" style="68" customWidth="1"/>
    <col min="12291" max="12291" width="20.7109375" style="68" customWidth="1"/>
    <col min="12292" max="12292" width="8.42578125" style="68" customWidth="1"/>
    <col min="12293" max="12293" width="11.140625" style="68" customWidth="1"/>
    <col min="12294" max="12294" width="8.42578125" style="68" customWidth="1"/>
    <col min="12295" max="12295" width="11.140625" style="68" customWidth="1"/>
    <col min="12296" max="12299" width="10.28515625" style="68" customWidth="1"/>
    <col min="12300" max="12544" width="9" style="68"/>
    <col min="12545" max="12545" width="7.5703125" style="68" customWidth="1"/>
    <col min="12546" max="12546" width="8.42578125" style="68" customWidth="1"/>
    <col min="12547" max="12547" width="20.7109375" style="68" customWidth="1"/>
    <col min="12548" max="12548" width="8.42578125" style="68" customWidth="1"/>
    <col min="12549" max="12549" width="11.140625" style="68" customWidth="1"/>
    <col min="12550" max="12550" width="8.42578125" style="68" customWidth="1"/>
    <col min="12551" max="12551" width="11.140625" style="68" customWidth="1"/>
    <col min="12552" max="12555" width="10.28515625" style="68" customWidth="1"/>
    <col min="12556" max="12800" width="9" style="68"/>
    <col min="12801" max="12801" width="7.5703125" style="68" customWidth="1"/>
    <col min="12802" max="12802" width="8.42578125" style="68" customWidth="1"/>
    <col min="12803" max="12803" width="20.7109375" style="68" customWidth="1"/>
    <col min="12804" max="12804" width="8.42578125" style="68" customWidth="1"/>
    <col min="12805" max="12805" width="11.140625" style="68" customWidth="1"/>
    <col min="12806" max="12806" width="8.42578125" style="68" customWidth="1"/>
    <col min="12807" max="12807" width="11.140625" style="68" customWidth="1"/>
    <col min="12808" max="12811" width="10.28515625" style="68" customWidth="1"/>
    <col min="12812" max="13056" width="9" style="68"/>
    <col min="13057" max="13057" width="7.5703125" style="68" customWidth="1"/>
    <col min="13058" max="13058" width="8.42578125" style="68" customWidth="1"/>
    <col min="13059" max="13059" width="20.7109375" style="68" customWidth="1"/>
    <col min="13060" max="13060" width="8.42578125" style="68" customWidth="1"/>
    <col min="13061" max="13061" width="11.140625" style="68" customWidth="1"/>
    <col min="13062" max="13062" width="8.42578125" style="68" customWidth="1"/>
    <col min="13063" max="13063" width="11.140625" style="68" customWidth="1"/>
    <col min="13064" max="13067" width="10.28515625" style="68" customWidth="1"/>
    <col min="13068" max="13312" width="9" style="68"/>
    <col min="13313" max="13313" width="7.5703125" style="68" customWidth="1"/>
    <col min="13314" max="13314" width="8.42578125" style="68" customWidth="1"/>
    <col min="13315" max="13315" width="20.7109375" style="68" customWidth="1"/>
    <col min="13316" max="13316" width="8.42578125" style="68" customWidth="1"/>
    <col min="13317" max="13317" width="11.140625" style="68" customWidth="1"/>
    <col min="13318" max="13318" width="8.42578125" style="68" customWidth="1"/>
    <col min="13319" max="13319" width="11.140625" style="68" customWidth="1"/>
    <col min="13320" max="13323" width="10.28515625" style="68" customWidth="1"/>
    <col min="13324" max="13568" width="9" style="68"/>
    <col min="13569" max="13569" width="7.5703125" style="68" customWidth="1"/>
    <col min="13570" max="13570" width="8.42578125" style="68" customWidth="1"/>
    <col min="13571" max="13571" width="20.7109375" style="68" customWidth="1"/>
    <col min="13572" max="13572" width="8.42578125" style="68" customWidth="1"/>
    <col min="13573" max="13573" width="11.140625" style="68" customWidth="1"/>
    <col min="13574" max="13574" width="8.42578125" style="68" customWidth="1"/>
    <col min="13575" max="13575" width="11.140625" style="68" customWidth="1"/>
    <col min="13576" max="13579" width="10.28515625" style="68" customWidth="1"/>
    <col min="13580" max="13824" width="9" style="68"/>
    <col min="13825" max="13825" width="7.5703125" style="68" customWidth="1"/>
    <col min="13826" max="13826" width="8.42578125" style="68" customWidth="1"/>
    <col min="13827" max="13827" width="20.7109375" style="68" customWidth="1"/>
    <col min="13828" max="13828" width="8.42578125" style="68" customWidth="1"/>
    <col min="13829" max="13829" width="11.140625" style="68" customWidth="1"/>
    <col min="13830" max="13830" width="8.42578125" style="68" customWidth="1"/>
    <col min="13831" max="13831" width="11.140625" style="68" customWidth="1"/>
    <col min="13832" max="13835" width="10.28515625" style="68" customWidth="1"/>
    <col min="13836" max="14080" width="9" style="68"/>
    <col min="14081" max="14081" width="7.5703125" style="68" customWidth="1"/>
    <col min="14082" max="14082" width="8.42578125" style="68" customWidth="1"/>
    <col min="14083" max="14083" width="20.7109375" style="68" customWidth="1"/>
    <col min="14084" max="14084" width="8.42578125" style="68" customWidth="1"/>
    <col min="14085" max="14085" width="11.140625" style="68" customWidth="1"/>
    <col min="14086" max="14086" width="8.42578125" style="68" customWidth="1"/>
    <col min="14087" max="14087" width="11.140625" style="68" customWidth="1"/>
    <col min="14088" max="14091" width="10.28515625" style="68" customWidth="1"/>
    <col min="14092" max="14336" width="9" style="68"/>
    <col min="14337" max="14337" width="7.5703125" style="68" customWidth="1"/>
    <col min="14338" max="14338" width="8.42578125" style="68" customWidth="1"/>
    <col min="14339" max="14339" width="20.7109375" style="68" customWidth="1"/>
    <col min="14340" max="14340" width="8.42578125" style="68" customWidth="1"/>
    <col min="14341" max="14341" width="11.140625" style="68" customWidth="1"/>
    <col min="14342" max="14342" width="8.42578125" style="68" customWidth="1"/>
    <col min="14343" max="14343" width="11.140625" style="68" customWidth="1"/>
    <col min="14344" max="14347" width="10.28515625" style="68" customWidth="1"/>
    <col min="14348" max="14592" width="9" style="68"/>
    <col min="14593" max="14593" width="7.5703125" style="68" customWidth="1"/>
    <col min="14594" max="14594" width="8.42578125" style="68" customWidth="1"/>
    <col min="14595" max="14595" width="20.7109375" style="68" customWidth="1"/>
    <col min="14596" max="14596" width="8.42578125" style="68" customWidth="1"/>
    <col min="14597" max="14597" width="11.140625" style="68" customWidth="1"/>
    <col min="14598" max="14598" width="8.42578125" style="68" customWidth="1"/>
    <col min="14599" max="14599" width="11.140625" style="68" customWidth="1"/>
    <col min="14600" max="14603" width="10.28515625" style="68" customWidth="1"/>
    <col min="14604" max="14848" width="9" style="68"/>
    <col min="14849" max="14849" width="7.5703125" style="68" customWidth="1"/>
    <col min="14850" max="14850" width="8.42578125" style="68" customWidth="1"/>
    <col min="14851" max="14851" width="20.7109375" style="68" customWidth="1"/>
    <col min="14852" max="14852" width="8.42578125" style="68" customWidth="1"/>
    <col min="14853" max="14853" width="11.140625" style="68" customWidth="1"/>
    <col min="14854" max="14854" width="8.42578125" style="68" customWidth="1"/>
    <col min="14855" max="14855" width="11.140625" style="68" customWidth="1"/>
    <col min="14856" max="14859" width="10.28515625" style="68" customWidth="1"/>
    <col min="14860" max="15104" width="9" style="68"/>
    <col min="15105" max="15105" width="7.5703125" style="68" customWidth="1"/>
    <col min="15106" max="15106" width="8.42578125" style="68" customWidth="1"/>
    <col min="15107" max="15107" width="20.7109375" style="68" customWidth="1"/>
    <col min="15108" max="15108" width="8.42578125" style="68" customWidth="1"/>
    <col min="15109" max="15109" width="11.140625" style="68" customWidth="1"/>
    <col min="15110" max="15110" width="8.42578125" style="68" customWidth="1"/>
    <col min="15111" max="15111" width="11.140625" style="68" customWidth="1"/>
    <col min="15112" max="15115" width="10.28515625" style="68" customWidth="1"/>
    <col min="15116" max="15360" width="9" style="68"/>
    <col min="15361" max="15361" width="7.5703125" style="68" customWidth="1"/>
    <col min="15362" max="15362" width="8.42578125" style="68" customWidth="1"/>
    <col min="15363" max="15363" width="20.7109375" style="68" customWidth="1"/>
    <col min="15364" max="15364" width="8.42578125" style="68" customWidth="1"/>
    <col min="15365" max="15365" width="11.140625" style="68" customWidth="1"/>
    <col min="15366" max="15366" width="8.42578125" style="68" customWidth="1"/>
    <col min="15367" max="15367" width="11.140625" style="68" customWidth="1"/>
    <col min="15368" max="15371" width="10.28515625" style="68" customWidth="1"/>
    <col min="15372" max="15616" width="9" style="68"/>
    <col min="15617" max="15617" width="7.5703125" style="68" customWidth="1"/>
    <col min="15618" max="15618" width="8.42578125" style="68" customWidth="1"/>
    <col min="15619" max="15619" width="20.7109375" style="68" customWidth="1"/>
    <col min="15620" max="15620" width="8.42578125" style="68" customWidth="1"/>
    <col min="15621" max="15621" width="11.140625" style="68" customWidth="1"/>
    <col min="15622" max="15622" width="8.42578125" style="68" customWidth="1"/>
    <col min="15623" max="15623" width="11.140625" style="68" customWidth="1"/>
    <col min="15624" max="15627" width="10.28515625" style="68" customWidth="1"/>
    <col min="15628" max="15872" width="9" style="68"/>
    <col min="15873" max="15873" width="7.5703125" style="68" customWidth="1"/>
    <col min="15874" max="15874" width="8.42578125" style="68" customWidth="1"/>
    <col min="15875" max="15875" width="20.7109375" style="68" customWidth="1"/>
    <col min="15876" max="15876" width="8.42578125" style="68" customWidth="1"/>
    <col min="15877" max="15877" width="11.140625" style="68" customWidth="1"/>
    <col min="15878" max="15878" width="8.42578125" style="68" customWidth="1"/>
    <col min="15879" max="15879" width="11.140625" style="68" customWidth="1"/>
    <col min="15880" max="15883" width="10.28515625" style="68" customWidth="1"/>
    <col min="15884" max="16128" width="9" style="68"/>
    <col min="16129" max="16129" width="7.5703125" style="68" customWidth="1"/>
    <col min="16130" max="16130" width="8.42578125" style="68" customWidth="1"/>
    <col min="16131" max="16131" width="20.7109375" style="68" customWidth="1"/>
    <col min="16132" max="16132" width="8.42578125" style="68" customWidth="1"/>
    <col min="16133" max="16133" width="11.140625" style="68" customWidth="1"/>
    <col min="16134" max="16134" width="8.42578125" style="68" customWidth="1"/>
    <col min="16135" max="16135" width="11.140625" style="68" customWidth="1"/>
    <col min="16136" max="16139" width="10.28515625" style="68" customWidth="1"/>
    <col min="16140" max="16384" width="9" style="68"/>
  </cols>
  <sheetData>
    <row r="1" spans="1:11" ht="12.95" customHeight="1" x14ac:dyDescent="0.2">
      <c r="K1" s="70" t="s">
        <v>199</v>
      </c>
    </row>
    <row r="2" spans="1:11" s="73" customFormat="1" ht="12.95" customHeight="1" x14ac:dyDescent="0.2">
      <c r="A2" s="71" t="s">
        <v>171</v>
      </c>
      <c r="B2" s="71"/>
      <c r="C2" s="72"/>
      <c r="D2" s="71"/>
      <c r="E2" s="71"/>
      <c r="F2" s="71"/>
      <c r="G2" s="71"/>
      <c r="H2" s="71"/>
      <c r="I2" s="71"/>
      <c r="J2" s="71"/>
      <c r="K2" s="71"/>
    </row>
    <row r="3" spans="1:11" s="73" customFormat="1" ht="12.95" customHeight="1" x14ac:dyDescent="0.2">
      <c r="A3" s="71" t="s">
        <v>4</v>
      </c>
      <c r="B3" s="71"/>
      <c r="C3" s="72"/>
      <c r="D3" s="71"/>
      <c r="E3" s="71"/>
      <c r="F3" s="71"/>
      <c r="G3" s="71"/>
      <c r="H3" s="71"/>
      <c r="I3" s="71"/>
      <c r="J3" s="71"/>
      <c r="K3" s="71"/>
    </row>
    <row r="4" spans="1:11" s="73" customFormat="1" ht="12.95" customHeight="1" x14ac:dyDescent="0.2">
      <c r="A4" s="71" t="str">
        <f>"Nuova produzione emessa "&amp;IF([3]datitrim!J1=0,"nell'anno ","a tutto il "&amp;TRIM([3]datitrim!J1)&amp;" trimestre ")&amp;[3]datitrim!I1&amp;" (b)"</f>
        <v>Nuova produzione emessa nell'anno 2015 (b)</v>
      </c>
      <c r="B4" s="71"/>
      <c r="C4" s="72"/>
      <c r="D4" s="71"/>
      <c r="E4" s="71"/>
      <c r="F4" s="71"/>
      <c r="G4" s="71"/>
      <c r="H4" s="71"/>
      <c r="I4" s="71"/>
      <c r="J4" s="71"/>
      <c r="K4" s="71"/>
    </row>
    <row r="5" spans="1:11" s="73" customFormat="1" ht="12.95" customHeight="1" x14ac:dyDescent="0.2">
      <c r="A5" s="68"/>
      <c r="C5" s="68"/>
      <c r="I5" s="68"/>
      <c r="J5" s="68"/>
      <c r="K5" s="74" t="s">
        <v>5</v>
      </c>
    </row>
    <row r="6" spans="1:11" s="73" customFormat="1" ht="12.95" customHeight="1" x14ac:dyDescent="0.2">
      <c r="A6" s="75"/>
      <c r="C6" s="68"/>
      <c r="I6" s="68"/>
      <c r="J6" s="68"/>
      <c r="K6" s="70"/>
    </row>
    <row r="7" spans="1:11" ht="12.95" customHeight="1" x14ac:dyDescent="0.2">
      <c r="A7" s="518" t="s">
        <v>46</v>
      </c>
      <c r="B7" s="519"/>
      <c r="C7" s="520"/>
      <c r="D7" s="76" t="s">
        <v>47</v>
      </c>
      <c r="E7" s="77"/>
      <c r="F7" s="78" t="s">
        <v>48</v>
      </c>
      <c r="G7" s="77"/>
      <c r="H7" s="79" t="s">
        <v>49</v>
      </c>
      <c r="I7" s="79"/>
      <c r="J7" s="79"/>
      <c r="K7" s="80"/>
    </row>
    <row r="8" spans="1:11" ht="12.95" customHeight="1" x14ac:dyDescent="0.2">
      <c r="A8" s="521"/>
      <c r="B8" s="522"/>
      <c r="C8" s="523"/>
      <c r="D8" s="81" t="s">
        <v>50</v>
      </c>
      <c r="E8" s="81" t="s">
        <v>51</v>
      </c>
      <c r="F8" s="81" t="s">
        <v>50</v>
      </c>
      <c r="G8" s="81" t="s">
        <v>51</v>
      </c>
      <c r="H8" s="81" t="s">
        <v>52</v>
      </c>
      <c r="I8" s="81" t="s">
        <v>53</v>
      </c>
      <c r="J8" s="81" t="s">
        <v>54</v>
      </c>
      <c r="K8" s="82" t="s">
        <v>55</v>
      </c>
    </row>
    <row r="9" spans="1:11" ht="12.95" customHeight="1" x14ac:dyDescent="0.2">
      <c r="A9" s="524"/>
      <c r="B9" s="525"/>
      <c r="C9" s="526"/>
      <c r="D9" s="83" t="s">
        <v>56</v>
      </c>
      <c r="E9" s="83" t="s">
        <v>57</v>
      </c>
      <c r="F9" s="83" t="s">
        <v>56</v>
      </c>
      <c r="G9" s="83" t="s">
        <v>57</v>
      </c>
      <c r="H9" s="83" t="s">
        <v>58</v>
      </c>
      <c r="I9" s="83"/>
      <c r="J9" s="83"/>
      <c r="K9" s="84"/>
    </row>
    <row r="10" spans="1:11" ht="12.95" customHeight="1" x14ac:dyDescent="0.2">
      <c r="A10" s="85" t="s">
        <v>59</v>
      </c>
      <c r="B10" s="86" t="s">
        <v>60</v>
      </c>
      <c r="C10" s="86"/>
      <c r="D10" s="87"/>
      <c r="E10" s="87"/>
      <c r="F10" s="87"/>
      <c r="G10" s="87"/>
      <c r="H10" s="87"/>
      <c r="I10" s="87"/>
      <c r="J10" s="87"/>
      <c r="K10" s="88"/>
    </row>
    <row r="11" spans="1:11" ht="12" customHeight="1" x14ac:dyDescent="0.2">
      <c r="A11" s="89"/>
      <c r="B11" s="69" t="s">
        <v>61</v>
      </c>
      <c r="D11" s="90">
        <f>[3]datitrim!C21</f>
        <v>2037064</v>
      </c>
      <c r="E11" s="90">
        <f>[3]datitrim!D21</f>
        <v>56270268</v>
      </c>
      <c r="F11" s="90">
        <f>[3]datitrim!E21</f>
        <v>250487</v>
      </c>
      <c r="G11" s="90">
        <f>[3]datitrim!F21</f>
        <v>186361</v>
      </c>
      <c r="H11" s="90">
        <f>[3]datitrim!G21</f>
        <v>507652</v>
      </c>
      <c r="I11" s="90">
        <f>[3]datitrim!H21</f>
        <v>49168730</v>
      </c>
      <c r="J11" s="90">
        <f>[3]datitrim!I21</f>
        <v>2003678</v>
      </c>
      <c r="K11" s="91">
        <f>[3]datitrim!J21</f>
        <v>51680060</v>
      </c>
    </row>
    <row r="12" spans="1:11" ht="12" customHeight="1" x14ac:dyDescent="0.2">
      <c r="A12" s="89"/>
      <c r="B12" s="92" t="s">
        <v>62</v>
      </c>
      <c r="D12" s="90">
        <f>[3]datitrim!C22</f>
        <v>3531</v>
      </c>
      <c r="E12" s="90">
        <f>[3]datitrim!D22</f>
        <v>153735</v>
      </c>
      <c r="F12" s="90">
        <f>[3]datitrim!E22</f>
        <v>0</v>
      </c>
      <c r="G12" s="90">
        <f>[3]datitrim!F22</f>
        <v>0</v>
      </c>
      <c r="H12" s="90">
        <f>[3]datitrim!G22</f>
        <v>9977</v>
      </c>
      <c r="I12" s="90">
        <f>[3]datitrim!H22</f>
        <v>83804</v>
      </c>
      <c r="J12" s="90">
        <f>[3]datitrim!I22</f>
        <v>7037</v>
      </c>
      <c r="K12" s="91">
        <f>[3]datitrim!J22</f>
        <v>100818</v>
      </c>
    </row>
    <row r="13" spans="1:11" ht="12" customHeight="1" x14ac:dyDescent="0.2">
      <c r="A13" s="89"/>
      <c r="B13" s="93" t="s">
        <v>63</v>
      </c>
      <c r="D13" s="90">
        <f>[3]datitrim!C54</f>
        <v>0</v>
      </c>
      <c r="E13" s="90">
        <f>[3]datitrim!D54</f>
        <v>0</v>
      </c>
      <c r="F13" s="90">
        <f>[3]datitrim!E54</f>
        <v>246093</v>
      </c>
      <c r="G13" s="90">
        <f>[3]datitrim!F54</f>
        <v>178080</v>
      </c>
      <c r="H13" s="90">
        <f>[3]datitrim!G54</f>
        <v>0</v>
      </c>
      <c r="I13" s="90">
        <f>[3]datitrim!H54</f>
        <v>0</v>
      </c>
      <c r="J13" s="90">
        <f>[3]datitrim!I54</f>
        <v>613280</v>
      </c>
      <c r="K13" s="91">
        <f>[3]datitrim!J54</f>
        <v>613280</v>
      </c>
    </row>
    <row r="14" spans="1:11" ht="12" customHeight="1" x14ac:dyDescent="0.2">
      <c r="A14" s="89"/>
      <c r="B14" s="69" t="s">
        <v>64</v>
      </c>
      <c r="D14" s="90">
        <f>[3]datitrim!C23</f>
        <v>714882</v>
      </c>
      <c r="E14" s="90">
        <f>[3]datitrim!D23</f>
        <v>43378910</v>
      </c>
      <c r="F14" s="90">
        <f>[3]datitrim!E23</f>
        <v>1664</v>
      </c>
      <c r="G14" s="90">
        <f>[3]datitrim!F23</f>
        <v>26586</v>
      </c>
      <c r="H14" s="90">
        <f>[3]datitrim!G23</f>
        <v>128741</v>
      </c>
      <c r="I14" s="90">
        <f>[3]datitrim!H23</f>
        <v>184835</v>
      </c>
      <c r="J14" s="90">
        <f>[3]datitrim!I23</f>
        <v>706</v>
      </c>
      <c r="K14" s="91">
        <f>[3]datitrim!J23</f>
        <v>314282</v>
      </c>
    </row>
    <row r="15" spans="1:11" ht="12" customHeight="1" x14ac:dyDescent="0.2">
      <c r="A15" s="89"/>
      <c r="B15" s="69" t="s">
        <v>65</v>
      </c>
      <c r="D15" s="90">
        <f>[3]datitrim!C24</f>
        <v>5313</v>
      </c>
      <c r="E15" s="90">
        <f>[3]datitrim!D24</f>
        <v>346818</v>
      </c>
      <c r="F15" s="90">
        <f>[3]datitrim!E24</f>
        <v>7</v>
      </c>
      <c r="G15" s="90">
        <f>[3]datitrim!F24</f>
        <v>171</v>
      </c>
      <c r="H15" s="90">
        <f>[3]datitrim!G24</f>
        <v>1836</v>
      </c>
      <c r="I15" s="90">
        <f>[3]datitrim!H24</f>
        <v>7547</v>
      </c>
      <c r="J15" s="90">
        <f>[3]datitrim!I24</f>
        <v>0</v>
      </c>
      <c r="K15" s="91">
        <f>[3]datitrim!J24</f>
        <v>9383</v>
      </c>
    </row>
    <row r="16" spans="1:11" ht="12" customHeight="1" x14ac:dyDescent="0.2">
      <c r="A16" s="89"/>
      <c r="B16" s="69" t="s">
        <v>66</v>
      </c>
      <c r="D16" s="90">
        <f t="shared" ref="D16:J16" si="0">D11+D14+D15</f>
        <v>2757259</v>
      </c>
      <c r="E16" s="90">
        <f t="shared" si="0"/>
        <v>99995996</v>
      </c>
      <c r="F16" s="90">
        <f t="shared" si="0"/>
        <v>252158</v>
      </c>
      <c r="G16" s="90">
        <f t="shared" si="0"/>
        <v>213118</v>
      </c>
      <c r="H16" s="90">
        <f t="shared" si="0"/>
        <v>638229</v>
      </c>
      <c r="I16" s="90">
        <f t="shared" si="0"/>
        <v>49361112</v>
      </c>
      <c r="J16" s="90">
        <f t="shared" si="0"/>
        <v>2004384</v>
      </c>
      <c r="K16" s="91">
        <f>H16+I16+J16</f>
        <v>52003725</v>
      </c>
    </row>
    <row r="17" spans="1:11" ht="12" customHeight="1" x14ac:dyDescent="0.2">
      <c r="A17" s="89"/>
      <c r="B17" s="92" t="s">
        <v>67</v>
      </c>
      <c r="D17" s="90">
        <f>[3]datitrim!C26</f>
        <v>9581</v>
      </c>
      <c r="E17" s="90">
        <f>[3]datitrim!D26</f>
        <v>434151</v>
      </c>
      <c r="F17" s="90">
        <f>[3]datitrim!E26</f>
        <v>6</v>
      </c>
      <c r="G17" s="90">
        <f>[3]datitrim!F26</f>
        <v>10</v>
      </c>
      <c r="H17" s="90">
        <f>[3]datitrim!G26</f>
        <v>1588</v>
      </c>
      <c r="I17" s="90">
        <f>[3]datitrim!H26</f>
        <v>332789</v>
      </c>
      <c r="J17" s="90">
        <f>[3]datitrim!I26</f>
        <v>63</v>
      </c>
      <c r="K17" s="91">
        <f>[3]datitrim!J26</f>
        <v>334440</v>
      </c>
    </row>
    <row r="18" spans="1:11" ht="24.2" customHeight="1" x14ac:dyDescent="0.2">
      <c r="A18" s="89"/>
      <c r="B18" s="534" t="s">
        <v>68</v>
      </c>
      <c r="C18" s="535"/>
      <c r="D18" s="90">
        <f>[3]datitrim!C55</f>
        <v>0</v>
      </c>
      <c r="E18" s="90">
        <f>[3]datitrim!D55</f>
        <v>0</v>
      </c>
      <c r="F18" s="90">
        <f>[3]datitrim!E55</f>
        <v>636</v>
      </c>
      <c r="G18" s="90">
        <f>[3]datitrim!F55</f>
        <v>8025</v>
      </c>
      <c r="H18" s="90">
        <f>[3]datitrim!G55</f>
        <v>0</v>
      </c>
      <c r="I18" s="90">
        <f>[3]datitrim!H55</f>
        <v>173438</v>
      </c>
      <c r="J18" s="90">
        <f>[3]datitrim!I55</f>
        <v>0</v>
      </c>
      <c r="K18" s="91">
        <f>[3]datitrim!J55</f>
        <v>173438</v>
      </c>
    </row>
    <row r="19" spans="1:11" ht="14.1" customHeight="1" x14ac:dyDescent="0.2">
      <c r="A19" s="85"/>
      <c r="B19" s="86" t="s">
        <v>69</v>
      </c>
      <c r="C19" s="86"/>
      <c r="D19" s="90"/>
      <c r="E19" s="90"/>
      <c r="F19" s="90"/>
      <c r="G19" s="90"/>
      <c r="H19" s="90"/>
      <c r="I19" s="90"/>
      <c r="J19" s="94"/>
      <c r="K19" s="91"/>
    </row>
    <row r="20" spans="1:11" ht="12" customHeight="1" x14ac:dyDescent="0.2">
      <c r="A20" s="89"/>
      <c r="B20" s="69" t="s">
        <v>70</v>
      </c>
      <c r="D20" s="90">
        <f>[3]datitrim!C27</f>
        <v>691</v>
      </c>
      <c r="E20" s="90">
        <f>[3]datitrim!D27</f>
        <v>5731</v>
      </c>
      <c r="F20" s="90">
        <f>[3]datitrim!E27</f>
        <v>0</v>
      </c>
      <c r="G20" s="90">
        <f>[3]datitrim!F27</f>
        <v>0</v>
      </c>
      <c r="H20" s="90">
        <f>[3]datitrim!G27</f>
        <v>141</v>
      </c>
      <c r="I20" s="90">
        <f>[3]datitrim!H27</f>
        <v>5122</v>
      </c>
      <c r="J20" s="95">
        <f>[3]datitrim!I27</f>
        <v>0</v>
      </c>
      <c r="K20" s="91">
        <f>[3]datitrim!J27</f>
        <v>5263</v>
      </c>
    </row>
    <row r="21" spans="1:11" ht="12" customHeight="1" x14ac:dyDescent="0.2">
      <c r="A21" s="89"/>
      <c r="B21" s="69" t="s">
        <v>71</v>
      </c>
      <c r="D21" s="90">
        <f>[3]datitrim!C28</f>
        <v>1103836</v>
      </c>
      <c r="E21" s="90">
        <f>[3]datitrim!D28</f>
        <v>32234759</v>
      </c>
      <c r="F21" s="90">
        <f>[3]datitrim!E28</f>
        <v>10645</v>
      </c>
      <c r="G21" s="90">
        <f>[3]datitrim!F28</f>
        <v>324109</v>
      </c>
      <c r="H21" s="90">
        <f>[3]datitrim!G28</f>
        <v>18119</v>
      </c>
      <c r="I21" s="90">
        <f>[3]datitrim!H28</f>
        <v>980065</v>
      </c>
      <c r="J21" s="95">
        <f>[3]datitrim!I28</f>
        <v>0</v>
      </c>
      <c r="K21" s="91">
        <f>[3]datitrim!J28</f>
        <v>998184</v>
      </c>
    </row>
    <row r="22" spans="1:11" ht="12" customHeight="1" x14ac:dyDescent="0.2">
      <c r="A22" s="89"/>
      <c r="B22" s="69" t="s">
        <v>72</v>
      </c>
      <c r="D22" s="90">
        <f>[3]datitrim!C29</f>
        <v>36187</v>
      </c>
      <c r="E22" s="90">
        <f>[3]datitrim!D29</f>
        <v>232589</v>
      </c>
      <c r="F22" s="90">
        <f>[3]datitrim!E29</f>
        <v>56178</v>
      </c>
      <c r="G22" s="90">
        <f>[3]datitrim!F29</f>
        <v>2223</v>
      </c>
      <c r="H22" s="90">
        <f>[3]datitrim!G29</f>
        <v>21751</v>
      </c>
      <c r="I22" s="90">
        <f>[3]datitrim!H29</f>
        <v>203850</v>
      </c>
      <c r="J22" s="95">
        <f>[3]datitrim!I29</f>
        <v>0</v>
      </c>
      <c r="K22" s="91">
        <f>[3]datitrim!J29</f>
        <v>225601</v>
      </c>
    </row>
    <row r="23" spans="1:11" ht="12" customHeight="1" x14ac:dyDescent="0.2">
      <c r="A23" s="85"/>
      <c r="B23" s="69" t="s">
        <v>73</v>
      </c>
      <c r="D23" s="90">
        <f t="shared" ref="D23:I23" si="1">D20+D21+D22</f>
        <v>1140714</v>
      </c>
      <c r="E23" s="90">
        <f t="shared" si="1"/>
        <v>32473079</v>
      </c>
      <c r="F23" s="90">
        <f t="shared" si="1"/>
        <v>66823</v>
      </c>
      <c r="G23" s="90">
        <f t="shared" si="1"/>
        <v>326332</v>
      </c>
      <c r="H23" s="90">
        <f t="shared" si="1"/>
        <v>40011</v>
      </c>
      <c r="I23" s="90">
        <f t="shared" si="1"/>
        <v>1189037</v>
      </c>
      <c r="J23" s="95">
        <f>[3]datitrim!I30</f>
        <v>0</v>
      </c>
      <c r="K23" s="91">
        <f>H23+I23+J23</f>
        <v>1229048</v>
      </c>
    </row>
    <row r="24" spans="1:11" s="75" customFormat="1" ht="12.95" customHeight="1" x14ac:dyDescent="0.2">
      <c r="A24" s="96"/>
      <c r="B24" s="97"/>
      <c r="C24" s="97" t="s">
        <v>74</v>
      </c>
      <c r="D24" s="98">
        <f t="shared" ref="D24:J24" si="2">D16+D23</f>
        <v>3897973</v>
      </c>
      <c r="E24" s="98">
        <f t="shared" si="2"/>
        <v>132469075</v>
      </c>
      <c r="F24" s="98">
        <f t="shared" si="2"/>
        <v>318981</v>
      </c>
      <c r="G24" s="98">
        <f t="shared" si="2"/>
        <v>539450</v>
      </c>
      <c r="H24" s="98">
        <f t="shared" si="2"/>
        <v>678240</v>
      </c>
      <c r="I24" s="98">
        <f t="shared" si="2"/>
        <v>50550149</v>
      </c>
      <c r="J24" s="99">
        <f t="shared" si="2"/>
        <v>2004384</v>
      </c>
      <c r="K24" s="98">
        <f>H24+I24+J24</f>
        <v>53232773</v>
      </c>
    </row>
    <row r="25" spans="1:11" ht="14.1" customHeight="1" x14ac:dyDescent="0.2">
      <c r="A25" s="495"/>
      <c r="B25" s="100"/>
      <c r="C25" s="101" t="str">
        <f>"Variazione %   "&amp;[3]datitrim!$I$1&amp;" / "&amp;[3]datitrim!$I$1-1</f>
        <v>Variazione %   2015 / 2014</v>
      </c>
      <c r="D25" s="102">
        <f>[3]datitrim!K31</f>
        <v>-2.67</v>
      </c>
      <c r="E25" s="102">
        <f>[3]datitrim!L31</f>
        <v>-1.05</v>
      </c>
      <c r="F25" s="102">
        <f>[3]datitrim!M31</f>
        <v>-9.25</v>
      </c>
      <c r="G25" s="102">
        <f>[3]datitrim!N31</f>
        <v>-17.510000000000002</v>
      </c>
      <c r="H25" s="102">
        <f>[3]datitrim!O31</f>
        <v>-13.93</v>
      </c>
      <c r="I25" s="102">
        <f>[3]datitrim!P31</f>
        <v>-6.73</v>
      </c>
      <c r="J25" s="102">
        <f>[3]datitrim!Q31</f>
        <v>-3.59</v>
      </c>
      <c r="K25" s="103">
        <f>[3]datitrim!R31</f>
        <v>-6.72</v>
      </c>
    </row>
    <row r="26" spans="1:11" ht="14.1" customHeight="1" x14ac:dyDescent="0.2">
      <c r="A26" s="515" t="str">
        <f>"Variazione %   "&amp;[3]datitrim!$I$1&amp;" / "&amp;[3]datitrim!$I$1-1&amp;" su basi omogenee *"</f>
        <v>Variazione %   2015 / 2014 su basi omogenee *</v>
      </c>
      <c r="B26" s="516"/>
      <c r="C26" s="533"/>
      <c r="D26" s="102">
        <f>[3]omogenei!K31</f>
        <v>-2.67</v>
      </c>
      <c r="E26" s="102">
        <f>[3]omogenei!L31</f>
        <v>-1.05</v>
      </c>
      <c r="F26" s="102">
        <f>[3]omogenei!M31</f>
        <v>-9.25</v>
      </c>
      <c r="G26" s="102">
        <f>[3]omogenei!N31</f>
        <v>-17.510000000000002</v>
      </c>
      <c r="H26" s="102">
        <f>[3]omogenei!O31</f>
        <v>-13.93</v>
      </c>
      <c r="I26" s="102">
        <f>[3]omogenei!P31</f>
        <v>-6.73</v>
      </c>
      <c r="J26" s="102">
        <f>[3]omogenei!Q31</f>
        <v>-3.59</v>
      </c>
      <c r="K26" s="103">
        <f>[3]omogenei!R31</f>
        <v>-6.72</v>
      </c>
    </row>
    <row r="27" spans="1:11" ht="14.1" customHeight="1" x14ac:dyDescent="0.2">
      <c r="A27" s="104"/>
      <c r="B27" s="105"/>
      <c r="C27" s="106" t="s">
        <v>75</v>
      </c>
      <c r="D27" s="107">
        <f>[3]datitrim!C32</f>
        <v>0</v>
      </c>
      <c r="E27" s="107">
        <f>[3]datitrim!D32</f>
        <v>0</v>
      </c>
      <c r="F27" s="107">
        <f>[3]datitrim!E32</f>
        <v>0</v>
      </c>
      <c r="G27" s="107">
        <f>[3]datitrim!F32</f>
        <v>0</v>
      </c>
      <c r="H27" s="107">
        <f>[3]datitrim!G32</f>
        <v>0</v>
      </c>
      <c r="I27" s="107">
        <f>[3]datitrim!H32</f>
        <v>0</v>
      </c>
      <c r="J27" s="108">
        <f>[3]datitrim!I32</f>
        <v>0</v>
      </c>
      <c r="K27" s="109">
        <f>[3]datitrim!J32</f>
        <v>0</v>
      </c>
    </row>
    <row r="28" spans="1:11" ht="12.95" customHeight="1" x14ac:dyDescent="0.2">
      <c r="A28" s="85" t="s">
        <v>76</v>
      </c>
      <c r="B28" s="110" t="s">
        <v>60</v>
      </c>
      <c r="C28" s="111"/>
      <c r="D28" s="112"/>
      <c r="E28" s="112"/>
      <c r="F28" s="112"/>
      <c r="G28" s="112"/>
      <c r="H28" s="112"/>
      <c r="I28" s="112"/>
      <c r="J28" s="113"/>
      <c r="K28" s="114"/>
    </row>
    <row r="29" spans="1:11" ht="12" customHeight="1" x14ac:dyDescent="0.2">
      <c r="A29" s="85"/>
      <c r="B29" s="69" t="s">
        <v>77</v>
      </c>
      <c r="D29" s="90">
        <f>[3]datitrim!C33</f>
        <v>433383</v>
      </c>
      <c r="E29" s="90">
        <f>[3]datitrim!D33</f>
        <v>19491140</v>
      </c>
      <c r="F29" s="90">
        <f>[3]datitrim!E33</f>
        <v>55041</v>
      </c>
      <c r="G29" s="90">
        <f>[3]datitrim!F33</f>
        <v>38680</v>
      </c>
      <c r="H29" s="90">
        <f>[3]datitrim!G33</f>
        <v>18407</v>
      </c>
      <c r="I29" s="90">
        <f>[3]datitrim!H33</f>
        <v>18687956</v>
      </c>
      <c r="J29" s="90">
        <f>[3]datitrim!I33</f>
        <v>861711</v>
      </c>
      <c r="K29" s="91">
        <f>[3]datitrim!J33</f>
        <v>19568074</v>
      </c>
    </row>
    <row r="30" spans="1:11" ht="12" customHeight="1" x14ac:dyDescent="0.2">
      <c r="A30" s="85"/>
      <c r="B30" s="92" t="s">
        <v>78</v>
      </c>
      <c r="D30" s="90">
        <f>[3]datitrim!C56</f>
        <v>0</v>
      </c>
      <c r="E30" s="90">
        <f>[3]datitrim!D56</f>
        <v>0</v>
      </c>
      <c r="F30" s="90">
        <f>[3]datitrim!E56</f>
        <v>53960</v>
      </c>
      <c r="G30" s="90">
        <f>[3]datitrim!F56</f>
        <v>36333</v>
      </c>
      <c r="H30" s="90">
        <f>[3]datitrim!G56</f>
        <v>510</v>
      </c>
      <c r="I30" s="90">
        <f>[3]datitrim!H56</f>
        <v>0</v>
      </c>
      <c r="J30" s="90">
        <f>[3]datitrim!I56</f>
        <v>92793</v>
      </c>
      <c r="K30" s="91">
        <f>[3]datitrim!J56</f>
        <v>93303</v>
      </c>
    </row>
    <row r="31" spans="1:11" ht="12" customHeight="1" x14ac:dyDescent="0.2">
      <c r="A31" s="85"/>
      <c r="B31" s="69" t="s">
        <v>79</v>
      </c>
      <c r="D31" s="90">
        <f>[3]datitrim!C34</f>
        <v>114683</v>
      </c>
      <c r="E31" s="90">
        <f>[3]datitrim!D34</f>
        <v>12370144</v>
      </c>
      <c r="F31" s="90">
        <f>[3]datitrim!E34</f>
        <v>3368</v>
      </c>
      <c r="G31" s="90">
        <f>[3]datitrim!F34</f>
        <v>29190</v>
      </c>
      <c r="H31" s="90">
        <f>[3]datitrim!G34</f>
        <v>0</v>
      </c>
      <c r="I31" s="90">
        <f>[3]datitrim!H34</f>
        <v>12717089</v>
      </c>
      <c r="J31" s="90">
        <f>[3]datitrim!I34</f>
        <v>153081</v>
      </c>
      <c r="K31" s="91">
        <f>[3]datitrim!J34</f>
        <v>12870170</v>
      </c>
    </row>
    <row r="32" spans="1:11" ht="12" customHeight="1" x14ac:dyDescent="0.2">
      <c r="A32" s="85"/>
      <c r="B32" s="92" t="s">
        <v>78</v>
      </c>
      <c r="D32" s="90">
        <f>[3]datitrim!C57</f>
        <v>0</v>
      </c>
      <c r="E32" s="90">
        <f>[3]datitrim!D57</f>
        <v>0</v>
      </c>
      <c r="F32" s="90">
        <f>[3]datitrim!E57</f>
        <v>3368</v>
      </c>
      <c r="G32" s="90">
        <f>[3]datitrim!F57</f>
        <v>29190</v>
      </c>
      <c r="H32" s="90">
        <f>[3]datitrim!G57</f>
        <v>0</v>
      </c>
      <c r="I32" s="90">
        <f>[3]datitrim!H57</f>
        <v>0</v>
      </c>
      <c r="J32" s="90">
        <f>[3]datitrim!I57</f>
        <v>29202</v>
      </c>
      <c r="K32" s="91">
        <f>[3]datitrim!J57</f>
        <v>29202</v>
      </c>
    </row>
    <row r="33" spans="1:11" ht="12" customHeight="1" x14ac:dyDescent="0.2">
      <c r="A33" s="85"/>
      <c r="B33" s="69" t="s">
        <v>80</v>
      </c>
      <c r="D33" s="90">
        <f>[3]datitrim!C35</f>
        <v>0</v>
      </c>
      <c r="E33" s="90">
        <f>[3]datitrim!D35</f>
        <v>0</v>
      </c>
      <c r="F33" s="90">
        <f>[3]datitrim!E35</f>
        <v>0</v>
      </c>
      <c r="G33" s="90">
        <f>[3]datitrim!F35</f>
        <v>0</v>
      </c>
      <c r="H33" s="90">
        <f>[3]datitrim!G35</f>
        <v>0</v>
      </c>
      <c r="I33" s="90">
        <f>[3]datitrim!H35</f>
        <v>0</v>
      </c>
      <c r="J33" s="90">
        <f>[3]datitrim!I35</f>
        <v>0</v>
      </c>
      <c r="K33" s="91">
        <f>[3]datitrim!J35</f>
        <v>0</v>
      </c>
    </row>
    <row r="34" spans="1:11" ht="12" customHeight="1" x14ac:dyDescent="0.2">
      <c r="A34" s="85"/>
      <c r="B34" s="69" t="s">
        <v>81</v>
      </c>
      <c r="D34" s="90">
        <f>[3]datitrim!C36</f>
        <v>166</v>
      </c>
      <c r="E34" s="90">
        <f>[3]datitrim!D36</f>
        <v>5645</v>
      </c>
      <c r="F34" s="90">
        <f>[3]datitrim!E36</f>
        <v>0</v>
      </c>
      <c r="G34" s="90">
        <f>[3]datitrim!F36</f>
        <v>0</v>
      </c>
      <c r="H34" s="90">
        <f>[3]datitrim!G36</f>
        <v>0</v>
      </c>
      <c r="I34" s="90">
        <f>[3]datitrim!H36</f>
        <v>5686</v>
      </c>
      <c r="J34" s="90">
        <f>[3]datitrim!I36</f>
        <v>0</v>
      </c>
      <c r="K34" s="91">
        <f>[3]datitrim!J36</f>
        <v>5686</v>
      </c>
    </row>
    <row r="35" spans="1:11" ht="12" customHeight="1" x14ac:dyDescent="0.2">
      <c r="A35" s="85"/>
      <c r="B35" s="69" t="s">
        <v>66</v>
      </c>
      <c r="D35" s="90">
        <f t="shared" ref="D35:J35" si="3">D29+D31+D33+D34</f>
        <v>548232</v>
      </c>
      <c r="E35" s="90">
        <f t="shared" si="3"/>
        <v>31866929</v>
      </c>
      <c r="F35" s="90">
        <f t="shared" si="3"/>
        <v>58409</v>
      </c>
      <c r="G35" s="90">
        <f t="shared" si="3"/>
        <v>67870</v>
      </c>
      <c r="H35" s="90">
        <f t="shared" si="3"/>
        <v>18407</v>
      </c>
      <c r="I35" s="90">
        <f t="shared" si="3"/>
        <v>31410731</v>
      </c>
      <c r="J35" s="90">
        <f t="shared" si="3"/>
        <v>1014792</v>
      </c>
      <c r="K35" s="91">
        <f>H35+I35+J35</f>
        <v>32443930</v>
      </c>
    </row>
    <row r="36" spans="1:11" ht="24.2" customHeight="1" x14ac:dyDescent="0.2">
      <c r="A36" s="85"/>
      <c r="B36" s="536" t="s">
        <v>68</v>
      </c>
      <c r="C36" s="536"/>
      <c r="D36" s="90">
        <f>[3]datitrim!C58</f>
        <v>0</v>
      </c>
      <c r="E36" s="90">
        <f>[3]datitrim!D58</f>
        <v>0</v>
      </c>
      <c r="F36" s="90">
        <f>[3]datitrim!E58</f>
        <v>292</v>
      </c>
      <c r="G36" s="90">
        <f>[3]datitrim!F58</f>
        <v>944</v>
      </c>
      <c r="H36" s="90">
        <f>[3]datitrim!G58</f>
        <v>0</v>
      </c>
      <c r="I36" s="90">
        <f>[3]datitrim!H58</f>
        <v>13749</v>
      </c>
      <c r="J36" s="90">
        <f>[3]datitrim!I58</f>
        <v>0</v>
      </c>
      <c r="K36" s="91">
        <f>[3]datitrim!J58</f>
        <v>13749</v>
      </c>
    </row>
    <row r="37" spans="1:11" ht="14.1" customHeight="1" x14ac:dyDescent="0.2">
      <c r="A37" s="85"/>
      <c r="B37" s="69" t="s">
        <v>69</v>
      </c>
      <c r="D37" s="90">
        <f>[3]datitrim!C38</f>
        <v>157</v>
      </c>
      <c r="E37" s="90">
        <f>[3]datitrim!D38</f>
        <v>1891</v>
      </c>
      <c r="F37" s="90">
        <f>[3]datitrim!E38</f>
        <v>1288</v>
      </c>
      <c r="G37" s="90">
        <f>[3]datitrim!F38</f>
        <v>41</v>
      </c>
      <c r="H37" s="90">
        <f>[3]datitrim!G38</f>
        <v>0</v>
      </c>
      <c r="I37" s="90">
        <f>[3]datitrim!H38</f>
        <v>2648</v>
      </c>
      <c r="J37" s="95">
        <f>[3]datitrim!I38</f>
        <v>0</v>
      </c>
      <c r="K37" s="91">
        <f>[3]datitrim!J38</f>
        <v>2648</v>
      </c>
    </row>
    <row r="38" spans="1:11" s="75" customFormat="1" ht="12.95" customHeight="1" x14ac:dyDescent="0.2">
      <c r="A38" s="96"/>
      <c r="B38" s="97"/>
      <c r="C38" s="97" t="s">
        <v>82</v>
      </c>
      <c r="D38" s="98">
        <f t="shared" ref="D38:J38" si="4">D35+D37</f>
        <v>548389</v>
      </c>
      <c r="E38" s="98">
        <f t="shared" si="4"/>
        <v>31868820</v>
      </c>
      <c r="F38" s="98">
        <f t="shared" si="4"/>
        <v>59697</v>
      </c>
      <c r="G38" s="98">
        <f t="shared" si="4"/>
        <v>67911</v>
      </c>
      <c r="H38" s="98">
        <f t="shared" si="4"/>
        <v>18407</v>
      </c>
      <c r="I38" s="98">
        <f t="shared" si="4"/>
        <v>31413379</v>
      </c>
      <c r="J38" s="98">
        <f t="shared" si="4"/>
        <v>1014792</v>
      </c>
      <c r="K38" s="98">
        <f>H38+I38+J38</f>
        <v>32446578</v>
      </c>
    </row>
    <row r="39" spans="1:11" ht="14.1" customHeight="1" x14ac:dyDescent="0.2">
      <c r="A39" s="495"/>
      <c r="B39" s="100"/>
      <c r="C39" s="101" t="str">
        <f>"Variazione %   "&amp;[3]datitrim!$I$1&amp;" / "&amp;[3]datitrim!$I$1-1</f>
        <v>Variazione %   2015 / 2014</v>
      </c>
      <c r="D39" s="102">
        <f>[3]datitrim!K39</f>
        <v>42.03</v>
      </c>
      <c r="E39" s="102">
        <f>[3]datitrim!L39</f>
        <v>45.3</v>
      </c>
      <c r="F39" s="102">
        <f>[3]datitrim!M39</f>
        <v>41.86</v>
      </c>
      <c r="G39" s="102">
        <f>[3]datitrim!N39</f>
        <v>11.55</v>
      </c>
      <c r="H39" s="102">
        <f>[3]datitrim!O39</f>
        <v>35.4</v>
      </c>
      <c r="I39" s="102">
        <f>[3]datitrim!P39</f>
        <v>48.01</v>
      </c>
      <c r="J39" s="102">
        <f>[3]datitrim!Q39</f>
        <v>40.31</v>
      </c>
      <c r="K39" s="103">
        <f>[3]datitrim!R39</f>
        <v>47.75</v>
      </c>
    </row>
    <row r="40" spans="1:11" ht="14.1" customHeight="1" x14ac:dyDescent="0.2">
      <c r="A40" s="515" t="str">
        <f>"Variazione %   "&amp;[3]datitrim!$I$1&amp;" / "&amp;[3]datitrim!$I$1-1&amp;" su basi omogenee *"</f>
        <v>Variazione %   2015 / 2014 su basi omogenee *</v>
      </c>
      <c r="B40" s="516"/>
      <c r="C40" s="533"/>
      <c r="D40" s="102">
        <f>[3]omogenei!K39</f>
        <v>42.91</v>
      </c>
      <c r="E40" s="102">
        <f>[3]omogenei!L39</f>
        <v>45.37</v>
      </c>
      <c r="F40" s="102">
        <f>[3]omogenei!M39</f>
        <v>41.86</v>
      </c>
      <c r="G40" s="102">
        <f>[3]omogenei!N39</f>
        <v>11.55</v>
      </c>
      <c r="H40" s="102">
        <f>[3]omogenei!O39</f>
        <v>183.1</v>
      </c>
      <c r="I40" s="102">
        <f>[3]omogenei!P39</f>
        <v>48.03</v>
      </c>
      <c r="J40" s="102">
        <f>[3]omogenei!Q39</f>
        <v>40.31</v>
      </c>
      <c r="K40" s="103">
        <f>[3]omogenei!R39</f>
        <v>47.82</v>
      </c>
    </row>
    <row r="41" spans="1:11" s="75" customFormat="1" ht="12.95" customHeight="1" x14ac:dyDescent="0.2">
      <c r="A41" s="115"/>
      <c r="B41" s="116"/>
      <c r="C41" s="106" t="s">
        <v>83</v>
      </c>
      <c r="D41" s="109">
        <f>[3]datitrim!C40</f>
        <v>13182</v>
      </c>
      <c r="E41" s="109">
        <f>[3]datitrim!D40</f>
        <v>636931</v>
      </c>
      <c r="F41" s="109">
        <f>[3]datitrim!E40</f>
        <v>134572</v>
      </c>
      <c r="G41" s="109">
        <f>[3]datitrim!F40</f>
        <v>2256214</v>
      </c>
      <c r="H41" s="109">
        <f>[3]datitrim!G40</f>
        <v>12243</v>
      </c>
      <c r="I41" s="109">
        <f>[3]datitrim!H40</f>
        <v>5221</v>
      </c>
      <c r="J41" s="117">
        <f>[3]datitrim!I40</f>
        <v>1672</v>
      </c>
      <c r="K41" s="109">
        <f>[3]datitrim!J40</f>
        <v>19136</v>
      </c>
    </row>
    <row r="42" spans="1:11" ht="14.1" customHeight="1" x14ac:dyDescent="0.2">
      <c r="A42" s="495"/>
      <c r="B42" s="118"/>
      <c r="C42" s="101" t="str">
        <f>"Variazione %   "&amp;[3]datitrim!$I$1&amp;" / "&amp;[3]datitrim!$I$1-1</f>
        <v>Variazione %   2015 / 2014</v>
      </c>
      <c r="D42" s="102">
        <f>[3]datitrim!K40</f>
        <v>96.78</v>
      </c>
      <c r="E42" s="102">
        <f>[3]datitrim!L40</f>
        <v>110.66</v>
      </c>
      <c r="F42" s="102">
        <f>[3]datitrim!M40</f>
        <v>524.61</v>
      </c>
      <c r="G42" s="102">
        <f>[3]datitrim!N40</f>
        <v>417.04</v>
      </c>
      <c r="H42" s="102">
        <f>[3]datitrim!O40</f>
        <v>-2.56</v>
      </c>
      <c r="I42" s="102">
        <f>[3]datitrim!P40</f>
        <v>252.06</v>
      </c>
      <c r="J42" s="102">
        <f>[3]datitrim!Q40</f>
        <v>144.80000000000001</v>
      </c>
      <c r="K42" s="103">
        <f>[3]datitrim!R40</f>
        <v>29.9</v>
      </c>
    </row>
    <row r="43" spans="1:11" ht="14.1" customHeight="1" x14ac:dyDescent="0.2">
      <c r="A43" s="515" t="str">
        <f>"Variazione %   "&amp;[3]datitrim!$I$1&amp;" / "&amp;[3]datitrim!$I$1-1&amp;" su basi omogenee *"</f>
        <v>Variazione %   2015 / 2014 su basi omogenee *</v>
      </c>
      <c r="B43" s="516"/>
      <c r="C43" s="533"/>
      <c r="D43" s="102">
        <f>[3]omogenei!K40</f>
        <v>96.78</v>
      </c>
      <c r="E43" s="102">
        <f>[3]omogenei!L40</f>
        <v>110.66</v>
      </c>
      <c r="F43" s="102">
        <f>[3]omogenei!M40</f>
        <v>524.61</v>
      </c>
      <c r="G43" s="102">
        <f>[3]omogenei!N40</f>
        <v>417.04</v>
      </c>
      <c r="H43" s="102">
        <f>[3]omogenei!O40</f>
        <v>-2.56</v>
      </c>
      <c r="I43" s="102">
        <f>[3]omogenei!P40</f>
        <v>252.06</v>
      </c>
      <c r="J43" s="102">
        <f>[3]omogenei!Q40</f>
        <v>144.80000000000001</v>
      </c>
      <c r="K43" s="103">
        <f>[3]omogenei!R40</f>
        <v>29.9</v>
      </c>
    </row>
    <row r="44" spans="1:11" ht="12.95" customHeight="1" x14ac:dyDescent="0.2">
      <c r="K44" s="70" t="s">
        <v>255</v>
      </c>
    </row>
    <row r="45" spans="1:11" s="73" customFormat="1" ht="12.95" customHeight="1" x14ac:dyDescent="0.2">
      <c r="A45" s="71" t="s">
        <v>171</v>
      </c>
      <c r="B45" s="71"/>
      <c r="C45" s="71"/>
      <c r="D45" s="71"/>
      <c r="E45" s="71"/>
      <c r="F45" s="71"/>
      <c r="G45" s="71"/>
      <c r="H45" s="71"/>
      <c r="I45" s="71"/>
      <c r="J45" s="71"/>
      <c r="K45" s="71"/>
    </row>
    <row r="46" spans="1:11" s="73" customFormat="1" ht="12.95" customHeight="1" x14ac:dyDescent="0.2">
      <c r="A46" s="71" t="s">
        <v>4</v>
      </c>
      <c r="B46" s="71"/>
      <c r="C46" s="72"/>
      <c r="D46" s="71"/>
      <c r="E46" s="71"/>
      <c r="F46" s="71"/>
      <c r="G46" s="71"/>
      <c r="H46" s="71"/>
      <c r="I46" s="71"/>
      <c r="J46" s="71"/>
      <c r="K46" s="71"/>
    </row>
    <row r="47" spans="1:11" s="73" customFormat="1" ht="12.95" customHeight="1" x14ac:dyDescent="0.2">
      <c r="A47" s="71" t="str">
        <f>"Nuova produzione emessa "&amp;IF([3]datitrim!J1=0,"nell'anno ","a tutto il "&amp;TRIM([3]datitrim!J1)&amp;" trimestre ")&amp;[3]datitrim!I1&amp;" (b)"</f>
        <v>Nuova produzione emessa nell'anno 2015 (b)</v>
      </c>
      <c r="B47" s="71"/>
      <c r="C47" s="72"/>
      <c r="D47" s="71"/>
      <c r="E47" s="71"/>
      <c r="F47" s="71"/>
      <c r="G47" s="71"/>
      <c r="H47" s="71"/>
      <c r="I47" s="71"/>
      <c r="J47" s="71"/>
      <c r="K47" s="71"/>
    </row>
    <row r="48" spans="1:11" s="73" customFormat="1" ht="12.95" customHeight="1" x14ac:dyDescent="0.2">
      <c r="A48" s="68"/>
      <c r="C48" s="68"/>
      <c r="I48" s="68"/>
      <c r="J48" s="68"/>
      <c r="K48" s="74" t="s">
        <v>5</v>
      </c>
    </row>
    <row r="49" spans="1:11" s="73" customFormat="1" ht="12.95" customHeight="1" x14ac:dyDescent="0.2">
      <c r="A49" s="75"/>
      <c r="C49" s="68"/>
      <c r="I49" s="68"/>
      <c r="J49" s="68"/>
      <c r="K49" s="70"/>
    </row>
    <row r="50" spans="1:11" ht="12.95" customHeight="1" x14ac:dyDescent="0.2">
      <c r="A50" s="518" t="s">
        <v>46</v>
      </c>
      <c r="B50" s="519"/>
      <c r="C50" s="520"/>
      <c r="D50" s="76" t="s">
        <v>47</v>
      </c>
      <c r="E50" s="77"/>
      <c r="F50" s="78" t="s">
        <v>48</v>
      </c>
      <c r="G50" s="79"/>
      <c r="H50" s="78" t="s">
        <v>49</v>
      </c>
      <c r="I50" s="79"/>
      <c r="J50" s="79"/>
      <c r="K50" s="119"/>
    </row>
    <row r="51" spans="1:11" ht="12.95" customHeight="1" x14ac:dyDescent="0.2">
      <c r="A51" s="521"/>
      <c r="B51" s="522"/>
      <c r="C51" s="523"/>
      <c r="D51" s="120" t="s">
        <v>50</v>
      </c>
      <c r="E51" s="81" t="s">
        <v>51</v>
      </c>
      <c r="F51" s="81" t="s">
        <v>50</v>
      </c>
      <c r="G51" s="81" t="s">
        <v>51</v>
      </c>
      <c r="H51" s="81" t="s">
        <v>52</v>
      </c>
      <c r="I51" s="81" t="s">
        <v>53</v>
      </c>
      <c r="J51" s="81" t="s">
        <v>54</v>
      </c>
      <c r="K51" s="82" t="s">
        <v>55</v>
      </c>
    </row>
    <row r="52" spans="1:11" ht="12.95" customHeight="1" x14ac:dyDescent="0.2">
      <c r="A52" s="524"/>
      <c r="B52" s="525"/>
      <c r="C52" s="526"/>
      <c r="D52" s="121" t="s">
        <v>56</v>
      </c>
      <c r="E52" s="83" t="s">
        <v>57</v>
      </c>
      <c r="F52" s="83" t="s">
        <v>56</v>
      </c>
      <c r="G52" s="83" t="s">
        <v>57</v>
      </c>
      <c r="H52" s="83" t="s">
        <v>58</v>
      </c>
      <c r="I52" s="83"/>
      <c r="J52" s="83"/>
      <c r="K52" s="84"/>
    </row>
    <row r="53" spans="1:11" s="73" customFormat="1" ht="14.1" customHeight="1" x14ac:dyDescent="0.2">
      <c r="A53" s="122" t="s">
        <v>85</v>
      </c>
      <c r="B53" s="123" t="s">
        <v>86</v>
      </c>
      <c r="C53" s="124"/>
      <c r="D53" s="125">
        <f>[3]datitrim!C41</f>
        <v>15623</v>
      </c>
      <c r="E53" s="125">
        <f>[3]datitrim!D41</f>
        <v>1656122</v>
      </c>
      <c r="F53" s="125">
        <f>[3]datitrim!E41</f>
        <v>0</v>
      </c>
      <c r="G53" s="125">
        <f>[3]datitrim!F41</f>
        <v>0</v>
      </c>
      <c r="H53" s="125">
        <f>[3]datitrim!G41</f>
        <v>5</v>
      </c>
      <c r="I53" s="125">
        <f>[3]datitrim!H41</f>
        <v>1662437</v>
      </c>
      <c r="J53" s="125">
        <f>[3]datitrim!I41</f>
        <v>15000</v>
      </c>
      <c r="K53" s="126">
        <f>[3]datitrim!J41</f>
        <v>1677442</v>
      </c>
    </row>
    <row r="54" spans="1:11" ht="12" customHeight="1" x14ac:dyDescent="0.2">
      <c r="A54" s="85"/>
      <c r="B54" s="92" t="s">
        <v>87</v>
      </c>
      <c r="C54" s="127"/>
      <c r="D54" s="90">
        <f>[3]datitrim!C42</f>
        <v>0</v>
      </c>
      <c r="E54" s="90">
        <f>[3]datitrim!D42</f>
        <v>0</v>
      </c>
      <c r="F54" s="90">
        <f>[3]datitrim!E42</f>
        <v>0</v>
      </c>
      <c r="G54" s="90">
        <f>[3]datitrim!F42</f>
        <v>0</v>
      </c>
      <c r="H54" s="90">
        <f>[3]datitrim!G42</f>
        <v>0</v>
      </c>
      <c r="I54" s="90">
        <f>[3]datitrim!H42</f>
        <v>0</v>
      </c>
      <c r="J54" s="90">
        <f>[3]datitrim!I42</f>
        <v>0</v>
      </c>
      <c r="K54" s="128">
        <f>[3]datitrim!J42</f>
        <v>0</v>
      </c>
    </row>
    <row r="55" spans="1:11" ht="12" customHeight="1" x14ac:dyDescent="0.2">
      <c r="A55" s="85"/>
      <c r="B55" s="129" t="s">
        <v>88</v>
      </c>
      <c r="C55" s="130"/>
      <c r="D55" s="90">
        <f>[3]datitrim!C43</f>
        <v>0</v>
      </c>
      <c r="E55" s="90">
        <f>[3]datitrim!D43</f>
        <v>0</v>
      </c>
      <c r="F55" s="90">
        <f>[3]datitrim!E43</f>
        <v>0</v>
      </c>
      <c r="G55" s="90">
        <f>[3]datitrim!F43</f>
        <v>0</v>
      </c>
      <c r="H55" s="90">
        <f>[3]datitrim!G43</f>
        <v>0</v>
      </c>
      <c r="I55" s="90">
        <f>[3]datitrim!H43</f>
        <v>0</v>
      </c>
      <c r="J55" s="90">
        <f>[3]datitrim!I43</f>
        <v>0</v>
      </c>
      <c r="K55" s="128">
        <f>[3]datitrim!J43</f>
        <v>0</v>
      </c>
    </row>
    <row r="56" spans="1:11" ht="12" customHeight="1" x14ac:dyDescent="0.2">
      <c r="A56" s="85"/>
      <c r="B56" s="129" t="s">
        <v>89</v>
      </c>
      <c r="C56" s="130"/>
      <c r="D56" s="90">
        <f>[3]datitrim!C44</f>
        <v>0</v>
      </c>
      <c r="E56" s="90">
        <f>[3]datitrim!D44</f>
        <v>0</v>
      </c>
      <c r="F56" s="90">
        <f>[3]datitrim!E44</f>
        <v>0</v>
      </c>
      <c r="G56" s="90">
        <f>[3]datitrim!F44</f>
        <v>0</v>
      </c>
      <c r="H56" s="90">
        <f>[3]datitrim!G44</f>
        <v>0</v>
      </c>
      <c r="I56" s="90">
        <f>[3]datitrim!H44</f>
        <v>0</v>
      </c>
      <c r="J56" s="90">
        <f>[3]datitrim!I44</f>
        <v>0</v>
      </c>
      <c r="K56" s="128">
        <f>[3]datitrim!J44</f>
        <v>0</v>
      </c>
    </row>
    <row r="57" spans="1:11" ht="12" customHeight="1" x14ac:dyDescent="0.2">
      <c r="A57" s="85"/>
      <c r="B57" s="129" t="s">
        <v>90</v>
      </c>
      <c r="C57" s="130"/>
      <c r="D57" s="90">
        <f>[3]datitrim!C45</f>
        <v>0</v>
      </c>
      <c r="E57" s="90">
        <f>[3]datitrim!D45</f>
        <v>0</v>
      </c>
      <c r="F57" s="90">
        <f>[3]datitrim!E45</f>
        <v>0</v>
      </c>
      <c r="G57" s="90">
        <f>[3]datitrim!F45</f>
        <v>0</v>
      </c>
      <c r="H57" s="90">
        <f>[3]datitrim!G45</f>
        <v>0</v>
      </c>
      <c r="I57" s="90">
        <f>[3]datitrim!H45</f>
        <v>0</v>
      </c>
      <c r="J57" s="90">
        <f>[3]datitrim!I45</f>
        <v>0</v>
      </c>
      <c r="K57" s="128">
        <f>[3]datitrim!J45</f>
        <v>0</v>
      </c>
    </row>
    <row r="58" spans="1:11" ht="12" customHeight="1" x14ac:dyDescent="0.2">
      <c r="A58" s="85"/>
      <c r="B58" s="129" t="s">
        <v>91</v>
      </c>
      <c r="C58" s="130"/>
      <c r="D58" s="90">
        <f>[3]datitrim!C46</f>
        <v>0</v>
      </c>
      <c r="E58" s="90">
        <f>[3]datitrim!D46</f>
        <v>0</v>
      </c>
      <c r="F58" s="90">
        <f>[3]datitrim!E46</f>
        <v>0</v>
      </c>
      <c r="G58" s="90">
        <f>[3]datitrim!F46</f>
        <v>0</v>
      </c>
      <c r="H58" s="90">
        <f>[3]datitrim!G46</f>
        <v>0</v>
      </c>
      <c r="I58" s="90">
        <f>[3]datitrim!H46</f>
        <v>0</v>
      </c>
      <c r="J58" s="90">
        <f>[3]datitrim!I46</f>
        <v>0</v>
      </c>
      <c r="K58" s="128">
        <f>[3]datitrim!J46</f>
        <v>0</v>
      </c>
    </row>
    <row r="59" spans="1:11" ht="14.1" customHeight="1" x14ac:dyDescent="0.2">
      <c r="A59" s="85"/>
      <c r="B59" s="86" t="s">
        <v>92</v>
      </c>
      <c r="C59" s="130"/>
      <c r="D59" s="90">
        <f>[3]datitrim!C47</f>
        <v>20594</v>
      </c>
      <c r="E59" s="90">
        <f>[3]datitrim!D47</f>
        <v>363914</v>
      </c>
      <c r="F59" s="90">
        <f>[3]datitrim!E47</f>
        <v>0</v>
      </c>
      <c r="G59" s="90">
        <f>[3]datitrim!F47</f>
        <v>0</v>
      </c>
      <c r="H59" s="90">
        <f>[3]datitrim!G47</f>
        <v>248</v>
      </c>
      <c r="I59" s="90">
        <f>[3]datitrim!H47</f>
        <v>363476</v>
      </c>
      <c r="J59" s="131">
        <f>[3]datitrim!I47</f>
        <v>0</v>
      </c>
      <c r="K59" s="128">
        <f>[3]datitrim!J47</f>
        <v>363724</v>
      </c>
    </row>
    <row r="60" spans="1:11" ht="12" customHeight="1" x14ac:dyDescent="0.2">
      <c r="A60" s="85"/>
      <c r="B60" s="92" t="s">
        <v>93</v>
      </c>
      <c r="C60" s="130"/>
      <c r="D60" s="90">
        <f>[3]datitrim!C48</f>
        <v>3705</v>
      </c>
      <c r="E60" s="90">
        <f>[3]datitrim!D48</f>
        <v>17430</v>
      </c>
      <c r="F60" s="90">
        <f>[3]datitrim!E48</f>
        <v>0</v>
      </c>
      <c r="G60" s="90">
        <f>[3]datitrim!F48</f>
        <v>0</v>
      </c>
      <c r="H60" s="90">
        <f>[3]datitrim!G48</f>
        <v>208</v>
      </c>
      <c r="I60" s="90">
        <f>[3]datitrim!H48</f>
        <v>17056</v>
      </c>
      <c r="J60" s="131">
        <f>[3]datitrim!I48</f>
        <v>0</v>
      </c>
      <c r="K60" s="128">
        <f>[3]datitrim!J48</f>
        <v>17264</v>
      </c>
    </row>
    <row r="61" spans="1:11" s="75" customFormat="1" ht="12.95" customHeight="1" x14ac:dyDescent="0.2">
      <c r="A61" s="132"/>
      <c r="B61" s="133"/>
      <c r="C61" s="134" t="s">
        <v>94</v>
      </c>
      <c r="D61" s="98">
        <f t="shared" ref="D61:J61" si="5">D53+D59</f>
        <v>36217</v>
      </c>
      <c r="E61" s="98">
        <f t="shared" si="5"/>
        <v>2020036</v>
      </c>
      <c r="F61" s="98">
        <f t="shared" si="5"/>
        <v>0</v>
      </c>
      <c r="G61" s="98">
        <f t="shared" si="5"/>
        <v>0</v>
      </c>
      <c r="H61" s="98">
        <f t="shared" si="5"/>
        <v>253</v>
      </c>
      <c r="I61" s="98">
        <f t="shared" si="5"/>
        <v>2025913</v>
      </c>
      <c r="J61" s="98">
        <f t="shared" si="5"/>
        <v>15000</v>
      </c>
      <c r="K61" s="135">
        <f>H61+I61+J61</f>
        <v>2041166</v>
      </c>
    </row>
    <row r="62" spans="1:11" ht="14.1" customHeight="1" x14ac:dyDescent="0.2">
      <c r="A62" s="495"/>
      <c r="B62" s="100"/>
      <c r="C62" s="101" t="str">
        <f>"Variazione %   "&amp;[3]datitrim!$I$1&amp;" / "&amp;[3]datitrim!$I$1-1</f>
        <v>Variazione %   2015 / 2014</v>
      </c>
      <c r="D62" s="102">
        <f>[3]datitrim!K49</f>
        <v>-21.25</v>
      </c>
      <c r="E62" s="102">
        <f>[3]datitrim!L49</f>
        <v>-43.53</v>
      </c>
      <c r="F62" s="102"/>
      <c r="G62" s="102"/>
      <c r="H62" s="102">
        <f>[3]datitrim!O49</f>
        <v>-99.92</v>
      </c>
      <c r="I62" s="102">
        <f>[3]datitrim!P49</f>
        <v>-37.200000000000003</v>
      </c>
      <c r="J62" s="102">
        <f>[3]datitrim!Q49</f>
        <v>-39.869999999999997</v>
      </c>
      <c r="K62" s="136">
        <f>[3]datitrim!R49</f>
        <v>-42.55</v>
      </c>
    </row>
    <row r="63" spans="1:11" ht="14.1" customHeight="1" x14ac:dyDescent="0.2">
      <c r="A63" s="515" t="str">
        <f>"Variazione %   "&amp;[3]datitrim!$I$1&amp;" / "&amp;[3]datitrim!$I$1-1&amp;" su basi omogenee *"</f>
        <v>Variazione %   2015 / 2014 su basi omogenee *</v>
      </c>
      <c r="B63" s="516"/>
      <c r="C63" s="533"/>
      <c r="D63" s="102">
        <f>[3]omogenei!K49</f>
        <v>-21.25</v>
      </c>
      <c r="E63" s="102">
        <f>[3]omogenei!L49</f>
        <v>-43.53</v>
      </c>
      <c r="F63" s="102"/>
      <c r="G63" s="102"/>
      <c r="H63" s="102">
        <f>[3]omogenei!O49</f>
        <v>-99.92</v>
      </c>
      <c r="I63" s="102">
        <f>[3]omogenei!P49</f>
        <v>-37.200000000000003</v>
      </c>
      <c r="J63" s="102">
        <f>[3]omogenei!Q49</f>
        <v>-39.869999999999997</v>
      </c>
      <c r="K63" s="103">
        <f>[3]omogenei!R49</f>
        <v>-42.55</v>
      </c>
    </row>
    <row r="64" spans="1:11" ht="14.1" customHeight="1" x14ac:dyDescent="0.2">
      <c r="A64" s="104"/>
      <c r="B64" s="137"/>
      <c r="C64" s="138" t="s">
        <v>95</v>
      </c>
      <c r="D64" s="139">
        <f>[3]datitrim!C61</f>
        <v>60239</v>
      </c>
      <c r="E64" s="107">
        <f>[3]datitrim!D61</f>
        <v>151526</v>
      </c>
      <c r="F64" s="107">
        <f>[3]datitrim!E61</f>
        <v>50684</v>
      </c>
      <c r="G64" s="107">
        <f>[3]datitrim!F61</f>
        <v>47336</v>
      </c>
      <c r="H64" s="107">
        <f>[3]datitrim!G61</f>
        <v>4185</v>
      </c>
      <c r="I64" s="107">
        <f>[3]datitrim!H61</f>
        <v>239145</v>
      </c>
      <c r="J64" s="107">
        <f>[3]datitrim!I61</f>
        <v>22611</v>
      </c>
      <c r="K64" s="140">
        <f>[3]datitrim!J61</f>
        <v>265941</v>
      </c>
    </row>
    <row r="65" spans="1:11" ht="14.1" customHeight="1" x14ac:dyDescent="0.2">
      <c r="A65" s="495"/>
      <c r="B65" s="100"/>
      <c r="C65" s="101" t="str">
        <f>"Variazione %   "&amp;[3]datitrim!$I$1&amp;" / "&amp;[3]datitrim!$I$1-1</f>
        <v>Variazione %   2015 / 2014</v>
      </c>
      <c r="D65" s="102">
        <f>[3]datitrim!K61</f>
        <v>6.25</v>
      </c>
      <c r="E65" s="102">
        <f>[3]datitrim!L61</f>
        <v>-72.45</v>
      </c>
      <c r="F65" s="102">
        <f>[3]datitrim!M61</f>
        <v>-68.2</v>
      </c>
      <c r="G65" s="102">
        <f>[3]datitrim!N61</f>
        <v>-61.66</v>
      </c>
      <c r="H65" s="102">
        <f>[3]datitrim!O61</f>
        <v>118.2</v>
      </c>
      <c r="I65" s="102">
        <f>[3]datitrim!P61</f>
        <v>-64.56</v>
      </c>
      <c r="J65" s="102">
        <f>[3]datitrim!Q61</f>
        <v>-0.82</v>
      </c>
      <c r="K65" s="136">
        <f>[3]datitrim!R61</f>
        <v>-61.98</v>
      </c>
    </row>
    <row r="66" spans="1:11" ht="14.1" customHeight="1" x14ac:dyDescent="0.2">
      <c r="A66" s="515" t="str">
        <f>"Variazione %   "&amp;[3]datitrim!$I$1&amp;" / "&amp;[3]datitrim!$I$1-1&amp;" su basi omogenee *"</f>
        <v>Variazione %   2015 / 2014 su basi omogenee *</v>
      </c>
      <c r="B66" s="516"/>
      <c r="C66" s="533"/>
      <c r="D66" s="102">
        <f>[3]omogenei!K61</f>
        <v>6.25</v>
      </c>
      <c r="E66" s="102">
        <f>[3]omogenei!L61</f>
        <v>-72.45</v>
      </c>
      <c r="F66" s="102">
        <f>[3]omogenei!M61</f>
        <v>-68.2</v>
      </c>
      <c r="G66" s="102">
        <f>[3]omogenei!N61</f>
        <v>-61.66</v>
      </c>
      <c r="H66" s="102">
        <f>[3]omogenei!O61</f>
        <v>118.2</v>
      </c>
      <c r="I66" s="102">
        <f>[3]omogenei!P61</f>
        <v>-64.56</v>
      </c>
      <c r="J66" s="102">
        <f>[3]omogenei!Q61</f>
        <v>-0.82</v>
      </c>
      <c r="K66" s="103">
        <f>[3]omogenei!R61</f>
        <v>-61.98</v>
      </c>
    </row>
    <row r="67" spans="1:11" ht="14.1" customHeight="1" x14ac:dyDescent="0.2">
      <c r="A67" s="141" t="s">
        <v>96</v>
      </c>
      <c r="B67" s="142"/>
      <c r="C67" s="142"/>
      <c r="D67" s="112">
        <f>[3]datitrim!C50</f>
        <v>154897</v>
      </c>
      <c r="E67" s="112">
        <f>[3]datitrim!D50</f>
        <v>4195841</v>
      </c>
      <c r="F67" s="112">
        <f>[3]datitrim!E50</f>
        <v>142</v>
      </c>
      <c r="G67" s="112">
        <f>[3]datitrim!F50</f>
        <v>7429</v>
      </c>
      <c r="H67" s="112">
        <f>[3]datitrim!G50</f>
        <v>8904</v>
      </c>
      <c r="I67" s="112">
        <f>[3]datitrim!H50</f>
        <v>10927</v>
      </c>
      <c r="J67" s="112">
        <f>[3]datitrim!I50</f>
        <v>2270</v>
      </c>
      <c r="K67" s="126">
        <f>[3]datitrim!J50</f>
        <v>22101</v>
      </c>
    </row>
    <row r="68" spans="1:11" ht="12" customHeight="1" x14ac:dyDescent="0.2">
      <c r="A68" s="85"/>
      <c r="B68" s="92" t="s">
        <v>97</v>
      </c>
      <c r="D68" s="90">
        <f>[3]datitrim!C59</f>
        <v>154016</v>
      </c>
      <c r="E68" s="90">
        <f>[3]datitrim!D59</f>
        <v>4190241</v>
      </c>
      <c r="F68" s="90">
        <f>[3]datitrim!E59</f>
        <v>142</v>
      </c>
      <c r="G68" s="90">
        <f>[3]datitrim!F59</f>
        <v>7429</v>
      </c>
      <c r="H68" s="90">
        <f>[3]datitrim!G59</f>
        <v>8896</v>
      </c>
      <c r="I68" s="90">
        <f>[3]datitrim!H59</f>
        <v>10927</v>
      </c>
      <c r="J68" s="90">
        <f>[3]datitrim!I59</f>
        <v>2250</v>
      </c>
      <c r="K68" s="128">
        <f>[3]datitrim!J59</f>
        <v>22073</v>
      </c>
    </row>
    <row r="69" spans="1:11" ht="12" customHeight="1" x14ac:dyDescent="0.2">
      <c r="A69" s="85"/>
      <c r="B69" s="92"/>
      <c r="C69" s="69" t="s">
        <v>98</v>
      </c>
      <c r="D69" s="90">
        <f>[3]datitrim!C60</f>
        <v>880</v>
      </c>
      <c r="E69" s="90">
        <f>[3]datitrim!D60</f>
        <v>5518</v>
      </c>
      <c r="F69" s="90">
        <f>[3]datitrim!E60</f>
        <v>0</v>
      </c>
      <c r="G69" s="90">
        <f>[3]datitrim!F60</f>
        <v>0</v>
      </c>
      <c r="H69" s="90">
        <f>[3]datitrim!G60</f>
        <v>8</v>
      </c>
      <c r="I69" s="90">
        <f>[3]datitrim!H60</f>
        <v>0</v>
      </c>
      <c r="J69" s="90">
        <f>[3]datitrim!I60</f>
        <v>20</v>
      </c>
      <c r="K69" s="128">
        <f>[3]datitrim!J60</f>
        <v>28</v>
      </c>
    </row>
    <row r="70" spans="1:11" ht="12" customHeight="1" x14ac:dyDescent="0.2">
      <c r="A70" s="85"/>
      <c r="B70" s="143"/>
      <c r="C70" s="69" t="s">
        <v>99</v>
      </c>
      <c r="D70" s="90">
        <f>[3]datitrim!C62</f>
        <v>0</v>
      </c>
      <c r="E70" s="90">
        <f>[3]datitrim!D62</f>
        <v>0</v>
      </c>
      <c r="F70" s="90">
        <f>[3]datitrim!E62</f>
        <v>0</v>
      </c>
      <c r="G70" s="90">
        <f>[3]datitrim!F62</f>
        <v>0</v>
      </c>
      <c r="H70" s="90">
        <f>[3]datitrim!G62</f>
        <v>0</v>
      </c>
      <c r="I70" s="90">
        <f>[3]datitrim!H62</f>
        <v>0</v>
      </c>
      <c r="J70" s="90">
        <f>[3]datitrim!I62</f>
        <v>0</v>
      </c>
      <c r="K70" s="128">
        <f>[3]datitrim!J62</f>
        <v>0</v>
      </c>
    </row>
    <row r="71" spans="1:11" ht="12" customHeight="1" x14ac:dyDescent="0.2">
      <c r="A71" s="85"/>
      <c r="B71" s="93"/>
      <c r="C71" s="86" t="s">
        <v>100</v>
      </c>
      <c r="D71" s="144">
        <f>[3]datitrim!C63</f>
        <v>1</v>
      </c>
      <c r="E71" s="144">
        <f>[3]datitrim!D63</f>
        <v>82</v>
      </c>
      <c r="F71" s="144">
        <f>[3]datitrim!E63</f>
        <v>0</v>
      </c>
      <c r="G71" s="144">
        <f>[3]datitrim!F63</f>
        <v>0</v>
      </c>
      <c r="H71" s="144">
        <f>[3]datitrim!G63</f>
        <v>0</v>
      </c>
      <c r="I71" s="144">
        <f>[3]datitrim!H63</f>
        <v>0</v>
      </c>
      <c r="J71" s="144">
        <f>[3]datitrim!I63</f>
        <v>0</v>
      </c>
      <c r="K71" s="135">
        <f>[3]datitrim!J63</f>
        <v>0</v>
      </c>
    </row>
    <row r="72" spans="1:11" ht="12.95" customHeight="1" x14ac:dyDescent="0.2">
      <c r="A72" s="145" t="s">
        <v>175</v>
      </c>
      <c r="B72" s="224"/>
      <c r="C72" s="146"/>
      <c r="D72" s="112"/>
      <c r="E72" s="112"/>
      <c r="F72" s="112"/>
      <c r="G72" s="112"/>
      <c r="H72" s="112"/>
      <c r="I72" s="112"/>
      <c r="J72" s="112"/>
      <c r="K72" s="126"/>
    </row>
    <row r="73" spans="1:11" s="75" customFormat="1" ht="12.95" customHeight="1" x14ac:dyDescent="0.2">
      <c r="A73" s="147" t="s">
        <v>176</v>
      </c>
      <c r="C73" s="148"/>
      <c r="D73" s="149">
        <f>D24+D27+D38+D41+D61+D64</f>
        <v>4556000</v>
      </c>
      <c r="E73" s="149">
        <f>E24+E27+E38+E41+E61+E64+E67</f>
        <v>171342229</v>
      </c>
      <c r="F73" s="149">
        <f>F24+F27+F38+F41+F61+F64</f>
        <v>563934</v>
      </c>
      <c r="G73" s="149">
        <f>G24+G27+G38+G41+G61+G64+G67</f>
        <v>2918340</v>
      </c>
      <c r="H73" s="149">
        <f>H24+H27+H38+H41+H61+H64+H67</f>
        <v>722232</v>
      </c>
      <c r="I73" s="149">
        <f>I24+I27+I38+I41+I61+I64+I67</f>
        <v>84244734</v>
      </c>
      <c r="J73" s="149">
        <f>J24+J27+J38+J41+J61+J64+J67</f>
        <v>3060729</v>
      </c>
      <c r="K73" s="149">
        <f>H73+I73+J73</f>
        <v>88027695</v>
      </c>
    </row>
    <row r="74" spans="1:11" ht="14.1" customHeight="1" x14ac:dyDescent="0.2">
      <c r="A74" s="495"/>
      <c r="B74" s="100"/>
      <c r="C74" s="101" t="str">
        <f>"Variazione %   "&amp;[3]datitrim!$I$1&amp;" / "&amp;[3]datitrim!$I$1-1</f>
        <v>Variazione %   2015 / 2014</v>
      </c>
      <c r="D74" s="102">
        <f>[3]datitrim!K51</f>
        <v>1.23</v>
      </c>
      <c r="E74" s="102">
        <f>[3]datitrim!L51</f>
        <v>4.42</v>
      </c>
      <c r="F74" s="102">
        <f>[3]datitrim!M51</f>
        <v>-1.84</v>
      </c>
      <c r="G74" s="102">
        <f>[3]datitrim!N51</f>
        <v>128.06</v>
      </c>
      <c r="H74" s="102">
        <f>[3]datitrim!O51</f>
        <v>-35.93</v>
      </c>
      <c r="I74" s="102">
        <f>[3]datitrim!P51</f>
        <v>6.19</v>
      </c>
      <c r="J74" s="102">
        <f>[3]datitrim!Q51</f>
        <v>7.35</v>
      </c>
      <c r="K74" s="136">
        <f>[3]datitrim!R51</f>
        <v>5.66</v>
      </c>
    </row>
    <row r="75" spans="1:11" ht="14.1" customHeight="1" x14ac:dyDescent="0.2">
      <c r="A75" s="515" t="str">
        <f>"Variazione %   "&amp;[3]datitrim!$I$1&amp;" / "&amp;[3]datitrim!$I$1-1&amp;" su basi omogenee *"</f>
        <v>Variazione %   2015 / 2014 su basi omogenee *</v>
      </c>
      <c r="B75" s="516"/>
      <c r="C75" s="533"/>
      <c r="D75" s="102">
        <f>[3]omogenei!K51</f>
        <v>1.29</v>
      </c>
      <c r="E75" s="102">
        <f>[3]omogenei!L51</f>
        <v>4.43</v>
      </c>
      <c r="F75" s="102">
        <f>[3]omogenei!M51</f>
        <v>-1.84</v>
      </c>
      <c r="G75" s="102">
        <f>[3]omogenei!N51</f>
        <v>128.06</v>
      </c>
      <c r="H75" s="102">
        <f>[3]omogenei!O51</f>
        <v>-35.520000000000003</v>
      </c>
      <c r="I75" s="102">
        <f>[3]omogenei!P51</f>
        <v>6.19</v>
      </c>
      <c r="J75" s="102">
        <f>[3]omogenei!Q51</f>
        <v>7.35</v>
      </c>
      <c r="K75" s="103">
        <f>[3]omogenei!R51</f>
        <v>5.67</v>
      </c>
    </row>
    <row r="76" spans="1:11" ht="12" customHeight="1" x14ac:dyDescent="0.2">
      <c r="A76" s="150"/>
      <c r="B76" s="339" t="s">
        <v>191</v>
      </c>
      <c r="C76" s="146"/>
      <c r="D76" s="87"/>
      <c r="E76" s="87"/>
      <c r="F76" s="87"/>
      <c r="G76" s="87"/>
      <c r="H76" s="87"/>
      <c r="I76" s="87"/>
      <c r="J76" s="87"/>
      <c r="K76" s="88"/>
    </row>
    <row r="77" spans="1:11" ht="12" customHeight="1" x14ac:dyDescent="0.2">
      <c r="A77" s="151"/>
      <c r="B77" s="340" t="s">
        <v>192</v>
      </c>
      <c r="C77" s="341"/>
      <c r="D77" s="152">
        <f>[3]datitrim!C52</f>
        <v>892639</v>
      </c>
      <c r="E77" s="152">
        <f>[3]datitrim!D52</f>
        <v>35020509</v>
      </c>
      <c r="F77" s="152">
        <f>[3]datitrim!E52</f>
        <v>11632</v>
      </c>
      <c r="G77" s="144">
        <f>[3]datitrim!F52</f>
        <v>40806</v>
      </c>
      <c r="H77" s="152">
        <f>[3]datitrim!G52</f>
        <v>55760</v>
      </c>
      <c r="I77" s="152">
        <f>[3]datitrim!H52</f>
        <v>808253</v>
      </c>
      <c r="J77" s="153">
        <f>[3]datitrim!I52</f>
        <v>0</v>
      </c>
      <c r="K77" s="135">
        <f>[3]datitrim!J52</f>
        <v>864013</v>
      </c>
    </row>
    <row r="78" spans="1:11" ht="15.2" customHeight="1" x14ac:dyDescent="0.2">
      <c r="A78" s="154"/>
      <c r="B78" s="155" t="str">
        <f>"Numero nuove convenzioni emesse per polizze collettive "&amp;IF([3]datitrim!J1=0,"nell'anno ","a tutto il "&amp;TRIM([3]datitrim!J1)&amp;" trimestre ")&amp;[3]datitrim!I1&amp;":   "&amp;[3]datitrim!C53</f>
        <v>Numero nuove convenzioni emesse per polizze collettive nell'anno 2015:   8428</v>
      </c>
      <c r="C78" s="137"/>
      <c r="D78" s="156"/>
      <c r="E78" s="137"/>
      <c r="F78" s="137"/>
      <c r="G78" s="156"/>
      <c r="H78" s="156"/>
      <c r="I78" s="156"/>
      <c r="J78" s="156"/>
      <c r="K78" s="157"/>
    </row>
    <row r="79" spans="1:11" ht="14.1" customHeight="1" x14ac:dyDescent="0.2">
      <c r="D79" s="158"/>
      <c r="G79" s="159"/>
      <c r="H79" s="158"/>
      <c r="I79" s="158"/>
      <c r="J79" s="158"/>
      <c r="K79" s="158"/>
    </row>
    <row r="80" spans="1:11" ht="6.95" customHeight="1" x14ac:dyDescent="0.2">
      <c r="A80" s="604" t="s">
        <v>177</v>
      </c>
      <c r="B80" s="604"/>
      <c r="C80" s="604"/>
      <c r="D80" s="604"/>
      <c r="E80" s="604"/>
      <c r="F80" s="604"/>
      <c r="G80" s="604"/>
      <c r="H80" s="604"/>
      <c r="I80" s="604"/>
      <c r="J80" s="604"/>
      <c r="K80" s="604"/>
    </row>
    <row r="81" spans="1:11" ht="15.95" customHeight="1" x14ac:dyDescent="0.2">
      <c r="A81" s="604"/>
      <c r="B81" s="604"/>
      <c r="C81" s="604"/>
      <c r="D81" s="604"/>
      <c r="E81" s="604"/>
      <c r="F81" s="604"/>
      <c r="G81" s="604"/>
      <c r="H81" s="604"/>
      <c r="I81" s="604"/>
      <c r="J81" s="604"/>
      <c r="K81" s="604"/>
    </row>
    <row r="82" spans="1:11" ht="12.95" customHeight="1" x14ac:dyDescent="0.2">
      <c r="A82" s="537" t="s">
        <v>166</v>
      </c>
      <c r="B82" s="538"/>
      <c r="C82" s="538"/>
      <c r="D82" s="538"/>
      <c r="E82" s="538"/>
      <c r="F82" s="538"/>
      <c r="G82" s="538"/>
      <c r="H82" s="538"/>
      <c r="I82" s="538"/>
      <c r="J82" s="538"/>
      <c r="K82" s="538"/>
    </row>
    <row r="83" spans="1:11" ht="12.95" customHeight="1" x14ac:dyDescent="0.2">
      <c r="A83" s="538"/>
      <c r="B83" s="538"/>
      <c r="C83" s="538"/>
      <c r="D83" s="538"/>
      <c r="E83" s="538"/>
      <c r="F83" s="538"/>
      <c r="G83" s="538"/>
      <c r="H83" s="538"/>
      <c r="I83" s="538"/>
      <c r="J83" s="538"/>
      <c r="K83" s="538"/>
    </row>
    <row r="84" spans="1:11" ht="12.95" customHeight="1" x14ac:dyDescent="0.2">
      <c r="A84" s="65" t="s">
        <v>127</v>
      </c>
    </row>
  </sheetData>
  <mergeCells count="12">
    <mergeCell ref="A82:K83"/>
    <mergeCell ref="A7:C9"/>
    <mergeCell ref="B18:C18"/>
    <mergeCell ref="A26:C26"/>
    <mergeCell ref="B36:C36"/>
    <mergeCell ref="A40:C40"/>
    <mergeCell ref="A43:C43"/>
    <mergeCell ref="A50:C52"/>
    <mergeCell ref="A63:C63"/>
    <mergeCell ref="A66:C66"/>
    <mergeCell ref="A75:C75"/>
    <mergeCell ref="A80:K81"/>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ANALISI STATISTICHE</oddHeader>
  </headerFooter>
  <rowBreaks count="1" manualBreakCount="1">
    <brk id="43"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9"/>
  <sheetViews>
    <sheetView showGridLines="0" zoomScaleNormal="100" workbookViewId="0">
      <selection sqref="A1:A59"/>
    </sheetView>
  </sheetViews>
  <sheetFormatPr defaultColWidth="9" defaultRowHeight="12.75" x14ac:dyDescent="0.2"/>
  <cols>
    <col min="1" max="1" width="3.28515625" style="67" customWidth="1"/>
    <col min="2" max="2" width="2" style="1" customWidth="1"/>
    <col min="3" max="3" width="9.42578125" style="1" customWidth="1"/>
    <col min="4" max="4" width="26.85546875" style="2" customWidth="1"/>
    <col min="5" max="5" width="14.85546875" style="1" bestFit="1" customWidth="1"/>
    <col min="6" max="6" width="12.85546875" style="1" customWidth="1"/>
    <col min="7" max="7" width="14.85546875" style="1" customWidth="1"/>
    <col min="8" max="8" width="9" style="1" customWidth="1"/>
    <col min="9" max="10" width="8.42578125" style="1" bestFit="1" customWidth="1"/>
    <col min="11" max="256" width="9" style="1"/>
    <col min="257" max="257" width="3.28515625" style="1" customWidth="1"/>
    <col min="258" max="258" width="2" style="1" customWidth="1"/>
    <col min="259" max="259" width="9.42578125" style="1" customWidth="1"/>
    <col min="260" max="260" width="26.85546875" style="1" customWidth="1"/>
    <col min="261" max="262" width="12.85546875" style="1" customWidth="1"/>
    <col min="263" max="263" width="14.85546875" style="1" customWidth="1"/>
    <col min="264" max="264" width="8.42578125" style="1" customWidth="1"/>
    <col min="265" max="266" width="8.42578125" style="1" bestFit="1" customWidth="1"/>
    <col min="267" max="512" width="9" style="1"/>
    <col min="513" max="513" width="3.28515625" style="1" customWidth="1"/>
    <col min="514" max="514" width="2" style="1" customWidth="1"/>
    <col min="515" max="515" width="9.42578125" style="1" customWidth="1"/>
    <col min="516" max="516" width="26.85546875" style="1" customWidth="1"/>
    <col min="517" max="518" width="12.85546875" style="1" customWidth="1"/>
    <col min="519" max="519" width="14.85546875" style="1" customWidth="1"/>
    <col min="520" max="520" width="8.42578125" style="1" customWidth="1"/>
    <col min="521" max="522" width="8.42578125" style="1" bestFit="1" customWidth="1"/>
    <col min="523" max="768" width="9" style="1"/>
    <col min="769" max="769" width="3.28515625" style="1" customWidth="1"/>
    <col min="770" max="770" width="2" style="1" customWidth="1"/>
    <col min="771" max="771" width="9.42578125" style="1" customWidth="1"/>
    <col min="772" max="772" width="26.85546875" style="1" customWidth="1"/>
    <col min="773" max="774" width="12.85546875" style="1" customWidth="1"/>
    <col min="775" max="775" width="14.85546875" style="1" customWidth="1"/>
    <col min="776" max="776" width="8.42578125" style="1" customWidth="1"/>
    <col min="777" max="778" width="8.42578125" style="1" bestFit="1" customWidth="1"/>
    <col min="779" max="1024" width="9" style="1"/>
    <col min="1025" max="1025" width="3.28515625" style="1" customWidth="1"/>
    <col min="1026" max="1026" width="2" style="1" customWidth="1"/>
    <col min="1027" max="1027" width="9.42578125" style="1" customWidth="1"/>
    <col min="1028" max="1028" width="26.85546875" style="1" customWidth="1"/>
    <col min="1029" max="1030" width="12.85546875" style="1" customWidth="1"/>
    <col min="1031" max="1031" width="14.85546875" style="1" customWidth="1"/>
    <col min="1032" max="1032" width="8.42578125" style="1" customWidth="1"/>
    <col min="1033" max="1034" width="8.42578125" style="1" bestFit="1" customWidth="1"/>
    <col min="1035" max="1280" width="9" style="1"/>
    <col min="1281" max="1281" width="3.28515625" style="1" customWidth="1"/>
    <col min="1282" max="1282" width="2" style="1" customWidth="1"/>
    <col min="1283" max="1283" width="9.42578125" style="1" customWidth="1"/>
    <col min="1284" max="1284" width="26.85546875" style="1" customWidth="1"/>
    <col min="1285" max="1286" width="12.85546875" style="1" customWidth="1"/>
    <col min="1287" max="1287" width="14.85546875" style="1" customWidth="1"/>
    <col min="1288" max="1288" width="8.42578125" style="1" customWidth="1"/>
    <col min="1289" max="1290" width="8.42578125" style="1" bestFit="1" customWidth="1"/>
    <col min="1291" max="1536" width="9" style="1"/>
    <col min="1537" max="1537" width="3.28515625" style="1" customWidth="1"/>
    <col min="1538" max="1538" width="2" style="1" customWidth="1"/>
    <col min="1539" max="1539" width="9.42578125" style="1" customWidth="1"/>
    <col min="1540" max="1540" width="26.85546875" style="1" customWidth="1"/>
    <col min="1541" max="1542" width="12.85546875" style="1" customWidth="1"/>
    <col min="1543" max="1543" width="14.85546875" style="1" customWidth="1"/>
    <col min="1544" max="1544" width="8.42578125" style="1" customWidth="1"/>
    <col min="1545" max="1546" width="8.42578125" style="1" bestFit="1" customWidth="1"/>
    <col min="1547" max="1792" width="9" style="1"/>
    <col min="1793" max="1793" width="3.28515625" style="1" customWidth="1"/>
    <col min="1794" max="1794" width="2" style="1" customWidth="1"/>
    <col min="1795" max="1795" width="9.42578125" style="1" customWidth="1"/>
    <col min="1796" max="1796" width="26.85546875" style="1" customWidth="1"/>
    <col min="1797" max="1798" width="12.85546875" style="1" customWidth="1"/>
    <col min="1799" max="1799" width="14.85546875" style="1" customWidth="1"/>
    <col min="1800" max="1800" width="8.42578125" style="1" customWidth="1"/>
    <col min="1801" max="1802" width="8.42578125" style="1" bestFit="1" customWidth="1"/>
    <col min="1803" max="2048" width="9" style="1"/>
    <col min="2049" max="2049" width="3.28515625" style="1" customWidth="1"/>
    <col min="2050" max="2050" width="2" style="1" customWidth="1"/>
    <col min="2051" max="2051" width="9.42578125" style="1" customWidth="1"/>
    <col min="2052" max="2052" width="26.85546875" style="1" customWidth="1"/>
    <col min="2053" max="2054" width="12.85546875" style="1" customWidth="1"/>
    <col min="2055" max="2055" width="14.85546875" style="1" customWidth="1"/>
    <col min="2056" max="2056" width="8.42578125" style="1" customWidth="1"/>
    <col min="2057" max="2058" width="8.42578125" style="1" bestFit="1" customWidth="1"/>
    <col min="2059" max="2304" width="9" style="1"/>
    <col min="2305" max="2305" width="3.28515625" style="1" customWidth="1"/>
    <col min="2306" max="2306" width="2" style="1" customWidth="1"/>
    <col min="2307" max="2307" width="9.42578125" style="1" customWidth="1"/>
    <col min="2308" max="2308" width="26.85546875" style="1" customWidth="1"/>
    <col min="2309" max="2310" width="12.85546875" style="1" customWidth="1"/>
    <col min="2311" max="2311" width="14.85546875" style="1" customWidth="1"/>
    <col min="2312" max="2312" width="8.42578125" style="1" customWidth="1"/>
    <col min="2313" max="2314" width="8.42578125" style="1" bestFit="1" customWidth="1"/>
    <col min="2315" max="2560" width="9" style="1"/>
    <col min="2561" max="2561" width="3.28515625" style="1" customWidth="1"/>
    <col min="2562" max="2562" width="2" style="1" customWidth="1"/>
    <col min="2563" max="2563" width="9.42578125" style="1" customWidth="1"/>
    <col min="2564" max="2564" width="26.85546875" style="1" customWidth="1"/>
    <col min="2565" max="2566" width="12.85546875" style="1" customWidth="1"/>
    <col min="2567" max="2567" width="14.85546875" style="1" customWidth="1"/>
    <col min="2568" max="2568" width="8.42578125" style="1" customWidth="1"/>
    <col min="2569" max="2570" width="8.42578125" style="1" bestFit="1" customWidth="1"/>
    <col min="2571" max="2816" width="9" style="1"/>
    <col min="2817" max="2817" width="3.28515625" style="1" customWidth="1"/>
    <col min="2818" max="2818" width="2" style="1" customWidth="1"/>
    <col min="2819" max="2819" width="9.42578125" style="1" customWidth="1"/>
    <col min="2820" max="2820" width="26.85546875" style="1" customWidth="1"/>
    <col min="2821" max="2822" width="12.85546875" style="1" customWidth="1"/>
    <col min="2823" max="2823" width="14.85546875" style="1" customWidth="1"/>
    <col min="2824" max="2824" width="8.42578125" style="1" customWidth="1"/>
    <col min="2825" max="2826" width="8.42578125" style="1" bestFit="1" customWidth="1"/>
    <col min="2827" max="3072" width="9" style="1"/>
    <col min="3073" max="3073" width="3.28515625" style="1" customWidth="1"/>
    <col min="3074" max="3074" width="2" style="1" customWidth="1"/>
    <col min="3075" max="3075" width="9.42578125" style="1" customWidth="1"/>
    <col min="3076" max="3076" width="26.85546875" style="1" customWidth="1"/>
    <col min="3077" max="3078" width="12.85546875" style="1" customWidth="1"/>
    <col min="3079" max="3079" width="14.85546875" style="1" customWidth="1"/>
    <col min="3080" max="3080" width="8.42578125" style="1" customWidth="1"/>
    <col min="3081" max="3082" width="8.42578125" style="1" bestFit="1" customWidth="1"/>
    <col min="3083" max="3328" width="9" style="1"/>
    <col min="3329" max="3329" width="3.28515625" style="1" customWidth="1"/>
    <col min="3330" max="3330" width="2" style="1" customWidth="1"/>
    <col min="3331" max="3331" width="9.42578125" style="1" customWidth="1"/>
    <col min="3332" max="3332" width="26.85546875" style="1" customWidth="1"/>
    <col min="3333" max="3334" width="12.85546875" style="1" customWidth="1"/>
    <col min="3335" max="3335" width="14.85546875" style="1" customWidth="1"/>
    <col min="3336" max="3336" width="8.42578125" style="1" customWidth="1"/>
    <col min="3337" max="3338" width="8.42578125" style="1" bestFit="1" customWidth="1"/>
    <col min="3339" max="3584" width="9" style="1"/>
    <col min="3585" max="3585" width="3.28515625" style="1" customWidth="1"/>
    <col min="3586" max="3586" width="2" style="1" customWidth="1"/>
    <col min="3587" max="3587" width="9.42578125" style="1" customWidth="1"/>
    <col min="3588" max="3588" width="26.85546875" style="1" customWidth="1"/>
    <col min="3589" max="3590" width="12.85546875" style="1" customWidth="1"/>
    <col min="3591" max="3591" width="14.85546875" style="1" customWidth="1"/>
    <col min="3592" max="3592" width="8.42578125" style="1" customWidth="1"/>
    <col min="3593" max="3594" width="8.42578125" style="1" bestFit="1" customWidth="1"/>
    <col min="3595" max="3840" width="9" style="1"/>
    <col min="3841" max="3841" width="3.28515625" style="1" customWidth="1"/>
    <col min="3842" max="3842" width="2" style="1" customWidth="1"/>
    <col min="3843" max="3843" width="9.42578125" style="1" customWidth="1"/>
    <col min="3844" max="3844" width="26.85546875" style="1" customWidth="1"/>
    <col min="3845" max="3846" width="12.85546875" style="1" customWidth="1"/>
    <col min="3847" max="3847" width="14.85546875" style="1" customWidth="1"/>
    <col min="3848" max="3848" width="8.42578125" style="1" customWidth="1"/>
    <col min="3849" max="3850" width="8.42578125" style="1" bestFit="1" customWidth="1"/>
    <col min="3851" max="4096" width="9" style="1"/>
    <col min="4097" max="4097" width="3.28515625" style="1" customWidth="1"/>
    <col min="4098" max="4098" width="2" style="1" customWidth="1"/>
    <col min="4099" max="4099" width="9.42578125" style="1" customWidth="1"/>
    <col min="4100" max="4100" width="26.85546875" style="1" customWidth="1"/>
    <col min="4101" max="4102" width="12.85546875" style="1" customWidth="1"/>
    <col min="4103" max="4103" width="14.85546875" style="1" customWidth="1"/>
    <col min="4104" max="4104" width="8.42578125" style="1" customWidth="1"/>
    <col min="4105" max="4106" width="8.42578125" style="1" bestFit="1" customWidth="1"/>
    <col min="4107" max="4352" width="9" style="1"/>
    <col min="4353" max="4353" width="3.28515625" style="1" customWidth="1"/>
    <col min="4354" max="4354" width="2" style="1" customWidth="1"/>
    <col min="4355" max="4355" width="9.42578125" style="1" customWidth="1"/>
    <col min="4356" max="4356" width="26.85546875" style="1" customWidth="1"/>
    <col min="4357" max="4358" width="12.85546875" style="1" customWidth="1"/>
    <col min="4359" max="4359" width="14.85546875" style="1" customWidth="1"/>
    <col min="4360" max="4360" width="8.42578125" style="1" customWidth="1"/>
    <col min="4361" max="4362" width="8.42578125" style="1" bestFit="1" customWidth="1"/>
    <col min="4363" max="4608" width="9" style="1"/>
    <col min="4609" max="4609" width="3.28515625" style="1" customWidth="1"/>
    <col min="4610" max="4610" width="2" style="1" customWidth="1"/>
    <col min="4611" max="4611" width="9.42578125" style="1" customWidth="1"/>
    <col min="4612" max="4612" width="26.85546875" style="1" customWidth="1"/>
    <col min="4613" max="4614" width="12.85546875" style="1" customWidth="1"/>
    <col min="4615" max="4615" width="14.85546875" style="1" customWidth="1"/>
    <col min="4616" max="4616" width="8.42578125" style="1" customWidth="1"/>
    <col min="4617" max="4618" width="8.42578125" style="1" bestFit="1" customWidth="1"/>
    <col min="4619" max="4864" width="9" style="1"/>
    <col min="4865" max="4865" width="3.28515625" style="1" customWidth="1"/>
    <col min="4866" max="4866" width="2" style="1" customWidth="1"/>
    <col min="4867" max="4867" width="9.42578125" style="1" customWidth="1"/>
    <col min="4868" max="4868" width="26.85546875" style="1" customWidth="1"/>
    <col min="4869" max="4870" width="12.85546875" style="1" customWidth="1"/>
    <col min="4871" max="4871" width="14.85546875" style="1" customWidth="1"/>
    <col min="4872" max="4872" width="8.42578125" style="1" customWidth="1"/>
    <col min="4873" max="4874" width="8.42578125" style="1" bestFit="1" customWidth="1"/>
    <col min="4875" max="5120" width="9" style="1"/>
    <col min="5121" max="5121" width="3.28515625" style="1" customWidth="1"/>
    <col min="5122" max="5122" width="2" style="1" customWidth="1"/>
    <col min="5123" max="5123" width="9.42578125" style="1" customWidth="1"/>
    <col min="5124" max="5124" width="26.85546875" style="1" customWidth="1"/>
    <col min="5125" max="5126" width="12.85546875" style="1" customWidth="1"/>
    <col min="5127" max="5127" width="14.85546875" style="1" customWidth="1"/>
    <col min="5128" max="5128" width="8.42578125" style="1" customWidth="1"/>
    <col min="5129" max="5130" width="8.42578125" style="1" bestFit="1" customWidth="1"/>
    <col min="5131" max="5376" width="9" style="1"/>
    <col min="5377" max="5377" width="3.28515625" style="1" customWidth="1"/>
    <col min="5378" max="5378" width="2" style="1" customWidth="1"/>
    <col min="5379" max="5379" width="9.42578125" style="1" customWidth="1"/>
    <col min="5380" max="5380" width="26.85546875" style="1" customWidth="1"/>
    <col min="5381" max="5382" width="12.85546875" style="1" customWidth="1"/>
    <col min="5383" max="5383" width="14.85546875" style="1" customWidth="1"/>
    <col min="5384" max="5384" width="8.42578125" style="1" customWidth="1"/>
    <col min="5385" max="5386" width="8.42578125" style="1" bestFit="1" customWidth="1"/>
    <col min="5387" max="5632" width="9" style="1"/>
    <col min="5633" max="5633" width="3.28515625" style="1" customWidth="1"/>
    <col min="5634" max="5634" width="2" style="1" customWidth="1"/>
    <col min="5635" max="5635" width="9.42578125" style="1" customWidth="1"/>
    <col min="5636" max="5636" width="26.85546875" style="1" customWidth="1"/>
    <col min="5637" max="5638" width="12.85546875" style="1" customWidth="1"/>
    <col min="5639" max="5639" width="14.85546875" style="1" customWidth="1"/>
    <col min="5640" max="5640" width="8.42578125" style="1" customWidth="1"/>
    <col min="5641" max="5642" width="8.42578125" style="1" bestFit="1" customWidth="1"/>
    <col min="5643" max="5888" width="9" style="1"/>
    <col min="5889" max="5889" width="3.28515625" style="1" customWidth="1"/>
    <col min="5890" max="5890" width="2" style="1" customWidth="1"/>
    <col min="5891" max="5891" width="9.42578125" style="1" customWidth="1"/>
    <col min="5892" max="5892" width="26.85546875" style="1" customWidth="1"/>
    <col min="5893" max="5894" width="12.85546875" style="1" customWidth="1"/>
    <col min="5895" max="5895" width="14.85546875" style="1" customWidth="1"/>
    <col min="5896" max="5896" width="8.42578125" style="1" customWidth="1"/>
    <col min="5897" max="5898" width="8.42578125" style="1" bestFit="1" customWidth="1"/>
    <col min="5899" max="6144" width="9" style="1"/>
    <col min="6145" max="6145" width="3.28515625" style="1" customWidth="1"/>
    <col min="6146" max="6146" width="2" style="1" customWidth="1"/>
    <col min="6147" max="6147" width="9.42578125" style="1" customWidth="1"/>
    <col min="6148" max="6148" width="26.85546875" style="1" customWidth="1"/>
    <col min="6149" max="6150" width="12.85546875" style="1" customWidth="1"/>
    <col min="6151" max="6151" width="14.85546875" style="1" customWidth="1"/>
    <col min="6152" max="6152" width="8.42578125" style="1" customWidth="1"/>
    <col min="6153" max="6154" width="8.42578125" style="1" bestFit="1" customWidth="1"/>
    <col min="6155" max="6400" width="9" style="1"/>
    <col min="6401" max="6401" width="3.28515625" style="1" customWidth="1"/>
    <col min="6402" max="6402" width="2" style="1" customWidth="1"/>
    <col min="6403" max="6403" width="9.42578125" style="1" customWidth="1"/>
    <col min="6404" max="6404" width="26.85546875" style="1" customWidth="1"/>
    <col min="6405" max="6406" width="12.85546875" style="1" customWidth="1"/>
    <col min="6407" max="6407" width="14.85546875" style="1" customWidth="1"/>
    <col min="6408" max="6408" width="8.42578125" style="1" customWidth="1"/>
    <col min="6409" max="6410" width="8.42578125" style="1" bestFit="1" customWidth="1"/>
    <col min="6411" max="6656" width="9" style="1"/>
    <col min="6657" max="6657" width="3.28515625" style="1" customWidth="1"/>
    <col min="6658" max="6658" width="2" style="1" customWidth="1"/>
    <col min="6659" max="6659" width="9.42578125" style="1" customWidth="1"/>
    <col min="6660" max="6660" width="26.85546875" style="1" customWidth="1"/>
    <col min="6661" max="6662" width="12.85546875" style="1" customWidth="1"/>
    <col min="6663" max="6663" width="14.85546875" style="1" customWidth="1"/>
    <col min="6664" max="6664" width="8.42578125" style="1" customWidth="1"/>
    <col min="6665" max="6666" width="8.42578125" style="1" bestFit="1" customWidth="1"/>
    <col min="6667" max="6912" width="9" style="1"/>
    <col min="6913" max="6913" width="3.28515625" style="1" customWidth="1"/>
    <col min="6914" max="6914" width="2" style="1" customWidth="1"/>
    <col min="6915" max="6915" width="9.42578125" style="1" customWidth="1"/>
    <col min="6916" max="6916" width="26.85546875" style="1" customWidth="1"/>
    <col min="6917" max="6918" width="12.85546875" style="1" customWidth="1"/>
    <col min="6919" max="6919" width="14.85546875" style="1" customWidth="1"/>
    <col min="6920" max="6920" width="8.42578125" style="1" customWidth="1"/>
    <col min="6921" max="6922" width="8.42578125" style="1" bestFit="1" customWidth="1"/>
    <col min="6923" max="7168" width="9" style="1"/>
    <col min="7169" max="7169" width="3.28515625" style="1" customWidth="1"/>
    <col min="7170" max="7170" width="2" style="1" customWidth="1"/>
    <col min="7171" max="7171" width="9.42578125" style="1" customWidth="1"/>
    <col min="7172" max="7172" width="26.85546875" style="1" customWidth="1"/>
    <col min="7173" max="7174" width="12.85546875" style="1" customWidth="1"/>
    <col min="7175" max="7175" width="14.85546875" style="1" customWidth="1"/>
    <col min="7176" max="7176" width="8.42578125" style="1" customWidth="1"/>
    <col min="7177" max="7178" width="8.42578125" style="1" bestFit="1" customWidth="1"/>
    <col min="7179" max="7424" width="9" style="1"/>
    <col min="7425" max="7425" width="3.28515625" style="1" customWidth="1"/>
    <col min="7426" max="7426" width="2" style="1" customWidth="1"/>
    <col min="7427" max="7427" width="9.42578125" style="1" customWidth="1"/>
    <col min="7428" max="7428" width="26.85546875" style="1" customWidth="1"/>
    <col min="7429" max="7430" width="12.85546875" style="1" customWidth="1"/>
    <col min="7431" max="7431" width="14.85546875" style="1" customWidth="1"/>
    <col min="7432" max="7432" width="8.42578125" style="1" customWidth="1"/>
    <col min="7433" max="7434" width="8.42578125" style="1" bestFit="1" customWidth="1"/>
    <col min="7435" max="7680" width="9" style="1"/>
    <col min="7681" max="7681" width="3.28515625" style="1" customWidth="1"/>
    <col min="7682" max="7682" width="2" style="1" customWidth="1"/>
    <col min="7683" max="7683" width="9.42578125" style="1" customWidth="1"/>
    <col min="7684" max="7684" width="26.85546875" style="1" customWidth="1"/>
    <col min="7685" max="7686" width="12.85546875" style="1" customWidth="1"/>
    <col min="7687" max="7687" width="14.85546875" style="1" customWidth="1"/>
    <col min="7688" max="7688" width="8.42578125" style="1" customWidth="1"/>
    <col min="7689" max="7690" width="8.42578125" style="1" bestFit="1" customWidth="1"/>
    <col min="7691" max="7936" width="9" style="1"/>
    <col min="7937" max="7937" width="3.28515625" style="1" customWidth="1"/>
    <col min="7938" max="7938" width="2" style="1" customWidth="1"/>
    <col min="7939" max="7939" width="9.42578125" style="1" customWidth="1"/>
    <col min="7940" max="7940" width="26.85546875" style="1" customWidth="1"/>
    <col min="7941" max="7942" width="12.85546875" style="1" customWidth="1"/>
    <col min="7943" max="7943" width="14.85546875" style="1" customWidth="1"/>
    <col min="7944" max="7944" width="8.42578125" style="1" customWidth="1"/>
    <col min="7945" max="7946" width="8.42578125" style="1" bestFit="1" customWidth="1"/>
    <col min="7947" max="8192" width="9" style="1"/>
    <col min="8193" max="8193" width="3.28515625" style="1" customWidth="1"/>
    <col min="8194" max="8194" width="2" style="1" customWidth="1"/>
    <col min="8195" max="8195" width="9.42578125" style="1" customWidth="1"/>
    <col min="8196" max="8196" width="26.85546875" style="1" customWidth="1"/>
    <col min="8197" max="8198" width="12.85546875" style="1" customWidth="1"/>
    <col min="8199" max="8199" width="14.85546875" style="1" customWidth="1"/>
    <col min="8200" max="8200" width="8.42578125" style="1" customWidth="1"/>
    <col min="8201" max="8202" width="8.42578125" style="1" bestFit="1" customWidth="1"/>
    <col min="8203" max="8448" width="9" style="1"/>
    <col min="8449" max="8449" width="3.28515625" style="1" customWidth="1"/>
    <col min="8450" max="8450" width="2" style="1" customWidth="1"/>
    <col min="8451" max="8451" width="9.42578125" style="1" customWidth="1"/>
    <col min="8452" max="8452" width="26.85546875" style="1" customWidth="1"/>
    <col min="8453" max="8454" width="12.85546875" style="1" customWidth="1"/>
    <col min="8455" max="8455" width="14.85546875" style="1" customWidth="1"/>
    <col min="8456" max="8456" width="8.42578125" style="1" customWidth="1"/>
    <col min="8457" max="8458" width="8.42578125" style="1" bestFit="1" customWidth="1"/>
    <col min="8459" max="8704" width="9" style="1"/>
    <col min="8705" max="8705" width="3.28515625" style="1" customWidth="1"/>
    <col min="8706" max="8706" width="2" style="1" customWidth="1"/>
    <col min="8707" max="8707" width="9.42578125" style="1" customWidth="1"/>
    <col min="8708" max="8708" width="26.85546875" style="1" customWidth="1"/>
    <col min="8709" max="8710" width="12.85546875" style="1" customWidth="1"/>
    <col min="8711" max="8711" width="14.85546875" style="1" customWidth="1"/>
    <col min="8712" max="8712" width="8.42578125" style="1" customWidth="1"/>
    <col min="8713" max="8714" width="8.42578125" style="1" bestFit="1" customWidth="1"/>
    <col min="8715" max="8960" width="9" style="1"/>
    <col min="8961" max="8961" width="3.28515625" style="1" customWidth="1"/>
    <col min="8962" max="8962" width="2" style="1" customWidth="1"/>
    <col min="8963" max="8963" width="9.42578125" style="1" customWidth="1"/>
    <col min="8964" max="8964" width="26.85546875" style="1" customWidth="1"/>
    <col min="8965" max="8966" width="12.85546875" style="1" customWidth="1"/>
    <col min="8967" max="8967" width="14.85546875" style="1" customWidth="1"/>
    <col min="8968" max="8968" width="8.42578125" style="1" customWidth="1"/>
    <col min="8969" max="8970" width="8.42578125" style="1" bestFit="1" customWidth="1"/>
    <col min="8971" max="9216" width="9" style="1"/>
    <col min="9217" max="9217" width="3.28515625" style="1" customWidth="1"/>
    <col min="9218" max="9218" width="2" style="1" customWidth="1"/>
    <col min="9219" max="9219" width="9.42578125" style="1" customWidth="1"/>
    <col min="9220" max="9220" width="26.85546875" style="1" customWidth="1"/>
    <col min="9221" max="9222" width="12.85546875" style="1" customWidth="1"/>
    <col min="9223" max="9223" width="14.85546875" style="1" customWidth="1"/>
    <col min="9224" max="9224" width="8.42578125" style="1" customWidth="1"/>
    <col min="9225" max="9226" width="8.42578125" style="1" bestFit="1" customWidth="1"/>
    <col min="9227" max="9472" width="9" style="1"/>
    <col min="9473" max="9473" width="3.28515625" style="1" customWidth="1"/>
    <col min="9474" max="9474" width="2" style="1" customWidth="1"/>
    <col min="9475" max="9475" width="9.42578125" style="1" customWidth="1"/>
    <col min="9476" max="9476" width="26.85546875" style="1" customWidth="1"/>
    <col min="9477" max="9478" width="12.85546875" style="1" customWidth="1"/>
    <col min="9479" max="9479" width="14.85546875" style="1" customWidth="1"/>
    <col min="9480" max="9480" width="8.42578125" style="1" customWidth="1"/>
    <col min="9481" max="9482" width="8.42578125" style="1" bestFit="1" customWidth="1"/>
    <col min="9483" max="9728" width="9" style="1"/>
    <col min="9729" max="9729" width="3.28515625" style="1" customWidth="1"/>
    <col min="9730" max="9730" width="2" style="1" customWidth="1"/>
    <col min="9731" max="9731" width="9.42578125" style="1" customWidth="1"/>
    <col min="9732" max="9732" width="26.85546875" style="1" customWidth="1"/>
    <col min="9733" max="9734" width="12.85546875" style="1" customWidth="1"/>
    <col min="9735" max="9735" width="14.85546875" style="1" customWidth="1"/>
    <col min="9736" max="9736" width="8.42578125" style="1" customWidth="1"/>
    <col min="9737" max="9738" width="8.42578125" style="1" bestFit="1" customWidth="1"/>
    <col min="9739" max="9984" width="9" style="1"/>
    <col min="9985" max="9985" width="3.28515625" style="1" customWidth="1"/>
    <col min="9986" max="9986" width="2" style="1" customWidth="1"/>
    <col min="9987" max="9987" width="9.42578125" style="1" customWidth="1"/>
    <col min="9988" max="9988" width="26.85546875" style="1" customWidth="1"/>
    <col min="9989" max="9990" width="12.85546875" style="1" customWidth="1"/>
    <col min="9991" max="9991" width="14.85546875" style="1" customWidth="1"/>
    <col min="9992" max="9992" width="8.42578125" style="1" customWidth="1"/>
    <col min="9993" max="9994" width="8.42578125" style="1" bestFit="1" customWidth="1"/>
    <col min="9995" max="10240" width="9" style="1"/>
    <col min="10241" max="10241" width="3.28515625" style="1" customWidth="1"/>
    <col min="10242" max="10242" width="2" style="1" customWidth="1"/>
    <col min="10243" max="10243" width="9.42578125" style="1" customWidth="1"/>
    <col min="10244" max="10244" width="26.85546875" style="1" customWidth="1"/>
    <col min="10245" max="10246" width="12.85546875" style="1" customWidth="1"/>
    <col min="10247" max="10247" width="14.85546875" style="1" customWidth="1"/>
    <col min="10248" max="10248" width="8.42578125" style="1" customWidth="1"/>
    <col min="10249" max="10250" width="8.42578125" style="1" bestFit="1" customWidth="1"/>
    <col min="10251" max="10496" width="9" style="1"/>
    <col min="10497" max="10497" width="3.28515625" style="1" customWidth="1"/>
    <col min="10498" max="10498" width="2" style="1" customWidth="1"/>
    <col min="10499" max="10499" width="9.42578125" style="1" customWidth="1"/>
    <col min="10500" max="10500" width="26.85546875" style="1" customWidth="1"/>
    <col min="10501" max="10502" width="12.85546875" style="1" customWidth="1"/>
    <col min="10503" max="10503" width="14.85546875" style="1" customWidth="1"/>
    <col min="10504" max="10504" width="8.42578125" style="1" customWidth="1"/>
    <col min="10505" max="10506" width="8.42578125" style="1" bestFit="1" customWidth="1"/>
    <col min="10507" max="10752" width="9" style="1"/>
    <col min="10753" max="10753" width="3.28515625" style="1" customWidth="1"/>
    <col min="10754" max="10754" width="2" style="1" customWidth="1"/>
    <col min="10755" max="10755" width="9.42578125" style="1" customWidth="1"/>
    <col min="10756" max="10756" width="26.85546875" style="1" customWidth="1"/>
    <col min="10757" max="10758" width="12.85546875" style="1" customWidth="1"/>
    <col min="10759" max="10759" width="14.85546875" style="1" customWidth="1"/>
    <col min="10760" max="10760" width="8.42578125" style="1" customWidth="1"/>
    <col min="10761" max="10762" width="8.42578125" style="1" bestFit="1" customWidth="1"/>
    <col min="10763" max="11008" width="9" style="1"/>
    <col min="11009" max="11009" width="3.28515625" style="1" customWidth="1"/>
    <col min="11010" max="11010" width="2" style="1" customWidth="1"/>
    <col min="11011" max="11011" width="9.42578125" style="1" customWidth="1"/>
    <col min="11012" max="11012" width="26.85546875" style="1" customWidth="1"/>
    <col min="11013" max="11014" width="12.85546875" style="1" customWidth="1"/>
    <col min="11015" max="11015" width="14.85546875" style="1" customWidth="1"/>
    <col min="11016" max="11016" width="8.42578125" style="1" customWidth="1"/>
    <col min="11017" max="11018" width="8.42578125" style="1" bestFit="1" customWidth="1"/>
    <col min="11019" max="11264" width="9" style="1"/>
    <col min="11265" max="11265" width="3.28515625" style="1" customWidth="1"/>
    <col min="11266" max="11266" width="2" style="1" customWidth="1"/>
    <col min="11267" max="11267" width="9.42578125" style="1" customWidth="1"/>
    <col min="11268" max="11268" width="26.85546875" style="1" customWidth="1"/>
    <col min="11269" max="11270" width="12.85546875" style="1" customWidth="1"/>
    <col min="11271" max="11271" width="14.85546875" style="1" customWidth="1"/>
    <col min="11272" max="11272" width="8.42578125" style="1" customWidth="1"/>
    <col min="11273" max="11274" width="8.42578125" style="1" bestFit="1" customWidth="1"/>
    <col min="11275" max="11520" width="9" style="1"/>
    <col min="11521" max="11521" width="3.28515625" style="1" customWidth="1"/>
    <col min="11522" max="11522" width="2" style="1" customWidth="1"/>
    <col min="11523" max="11523" width="9.42578125" style="1" customWidth="1"/>
    <col min="11524" max="11524" width="26.85546875" style="1" customWidth="1"/>
    <col min="11525" max="11526" width="12.85546875" style="1" customWidth="1"/>
    <col min="11527" max="11527" width="14.85546875" style="1" customWidth="1"/>
    <col min="11528" max="11528" width="8.42578125" style="1" customWidth="1"/>
    <col min="11529" max="11530" width="8.42578125" style="1" bestFit="1" customWidth="1"/>
    <col min="11531" max="11776" width="9" style="1"/>
    <col min="11777" max="11777" width="3.28515625" style="1" customWidth="1"/>
    <col min="11778" max="11778" width="2" style="1" customWidth="1"/>
    <col min="11779" max="11779" width="9.42578125" style="1" customWidth="1"/>
    <col min="11780" max="11780" width="26.85546875" style="1" customWidth="1"/>
    <col min="11781" max="11782" width="12.85546875" style="1" customWidth="1"/>
    <col min="11783" max="11783" width="14.85546875" style="1" customWidth="1"/>
    <col min="11784" max="11784" width="8.42578125" style="1" customWidth="1"/>
    <col min="11785" max="11786" width="8.42578125" style="1" bestFit="1" customWidth="1"/>
    <col min="11787" max="12032" width="9" style="1"/>
    <col min="12033" max="12033" width="3.28515625" style="1" customWidth="1"/>
    <col min="12034" max="12034" width="2" style="1" customWidth="1"/>
    <col min="12035" max="12035" width="9.42578125" style="1" customWidth="1"/>
    <col min="12036" max="12036" width="26.85546875" style="1" customWidth="1"/>
    <col min="12037" max="12038" width="12.85546875" style="1" customWidth="1"/>
    <col min="12039" max="12039" width="14.85546875" style="1" customWidth="1"/>
    <col min="12040" max="12040" width="8.42578125" style="1" customWidth="1"/>
    <col min="12041" max="12042" width="8.42578125" style="1" bestFit="1" customWidth="1"/>
    <col min="12043" max="12288" width="9" style="1"/>
    <col min="12289" max="12289" width="3.28515625" style="1" customWidth="1"/>
    <col min="12290" max="12290" width="2" style="1" customWidth="1"/>
    <col min="12291" max="12291" width="9.42578125" style="1" customWidth="1"/>
    <col min="12292" max="12292" width="26.85546875" style="1" customWidth="1"/>
    <col min="12293" max="12294" width="12.85546875" style="1" customWidth="1"/>
    <col min="12295" max="12295" width="14.85546875" style="1" customWidth="1"/>
    <col min="12296" max="12296" width="8.42578125" style="1" customWidth="1"/>
    <col min="12297" max="12298" width="8.42578125" style="1" bestFit="1" customWidth="1"/>
    <col min="12299" max="12544" width="9" style="1"/>
    <col min="12545" max="12545" width="3.28515625" style="1" customWidth="1"/>
    <col min="12546" max="12546" width="2" style="1" customWidth="1"/>
    <col min="12547" max="12547" width="9.42578125" style="1" customWidth="1"/>
    <col min="12548" max="12548" width="26.85546875" style="1" customWidth="1"/>
    <col min="12549" max="12550" width="12.85546875" style="1" customWidth="1"/>
    <col min="12551" max="12551" width="14.85546875" style="1" customWidth="1"/>
    <col min="12552" max="12552" width="8.42578125" style="1" customWidth="1"/>
    <col min="12553" max="12554" width="8.42578125" style="1" bestFit="1" customWidth="1"/>
    <col min="12555" max="12800" width="9" style="1"/>
    <col min="12801" max="12801" width="3.28515625" style="1" customWidth="1"/>
    <col min="12802" max="12802" width="2" style="1" customWidth="1"/>
    <col min="12803" max="12803" width="9.42578125" style="1" customWidth="1"/>
    <col min="12804" max="12804" width="26.85546875" style="1" customWidth="1"/>
    <col min="12805" max="12806" width="12.85546875" style="1" customWidth="1"/>
    <col min="12807" max="12807" width="14.85546875" style="1" customWidth="1"/>
    <col min="12808" max="12808" width="8.42578125" style="1" customWidth="1"/>
    <col min="12809" max="12810" width="8.42578125" style="1" bestFit="1" customWidth="1"/>
    <col min="12811" max="13056" width="9" style="1"/>
    <col min="13057" max="13057" width="3.28515625" style="1" customWidth="1"/>
    <col min="13058" max="13058" width="2" style="1" customWidth="1"/>
    <col min="13059" max="13059" width="9.42578125" style="1" customWidth="1"/>
    <col min="13060" max="13060" width="26.85546875" style="1" customWidth="1"/>
    <col min="13061" max="13062" width="12.85546875" style="1" customWidth="1"/>
    <col min="13063" max="13063" width="14.85546875" style="1" customWidth="1"/>
    <col min="13064" max="13064" width="8.42578125" style="1" customWidth="1"/>
    <col min="13065" max="13066" width="8.42578125" style="1" bestFit="1" customWidth="1"/>
    <col min="13067" max="13312" width="9" style="1"/>
    <col min="13313" max="13313" width="3.28515625" style="1" customWidth="1"/>
    <col min="13314" max="13314" width="2" style="1" customWidth="1"/>
    <col min="13315" max="13315" width="9.42578125" style="1" customWidth="1"/>
    <col min="13316" max="13316" width="26.85546875" style="1" customWidth="1"/>
    <col min="13317" max="13318" width="12.85546875" style="1" customWidth="1"/>
    <col min="13319" max="13319" width="14.85546875" style="1" customWidth="1"/>
    <col min="13320" max="13320" width="8.42578125" style="1" customWidth="1"/>
    <col min="13321" max="13322" width="8.42578125" style="1" bestFit="1" customWidth="1"/>
    <col min="13323" max="13568" width="9" style="1"/>
    <col min="13569" max="13569" width="3.28515625" style="1" customWidth="1"/>
    <col min="13570" max="13570" width="2" style="1" customWidth="1"/>
    <col min="13571" max="13571" width="9.42578125" style="1" customWidth="1"/>
    <col min="13572" max="13572" width="26.85546875" style="1" customWidth="1"/>
    <col min="13573" max="13574" width="12.85546875" style="1" customWidth="1"/>
    <col min="13575" max="13575" width="14.85546875" style="1" customWidth="1"/>
    <col min="13576" max="13576" width="8.42578125" style="1" customWidth="1"/>
    <col min="13577" max="13578" width="8.42578125" style="1" bestFit="1" customWidth="1"/>
    <col min="13579" max="13824" width="9" style="1"/>
    <col min="13825" max="13825" width="3.28515625" style="1" customWidth="1"/>
    <col min="13826" max="13826" width="2" style="1" customWidth="1"/>
    <col min="13827" max="13827" width="9.42578125" style="1" customWidth="1"/>
    <col min="13828" max="13828" width="26.85546875" style="1" customWidth="1"/>
    <col min="13829" max="13830" width="12.85546875" style="1" customWidth="1"/>
    <col min="13831" max="13831" width="14.85546875" style="1" customWidth="1"/>
    <col min="13832" max="13832" width="8.42578125" style="1" customWidth="1"/>
    <col min="13833" max="13834" width="8.42578125" style="1" bestFit="1" customWidth="1"/>
    <col min="13835" max="14080" width="9" style="1"/>
    <col min="14081" max="14081" width="3.28515625" style="1" customWidth="1"/>
    <col min="14082" max="14082" width="2" style="1" customWidth="1"/>
    <col min="14083" max="14083" width="9.42578125" style="1" customWidth="1"/>
    <col min="14084" max="14084" width="26.85546875" style="1" customWidth="1"/>
    <col min="14085" max="14086" width="12.85546875" style="1" customWidth="1"/>
    <col min="14087" max="14087" width="14.85546875" style="1" customWidth="1"/>
    <col min="14088" max="14088" width="8.42578125" style="1" customWidth="1"/>
    <col min="14089" max="14090" width="8.42578125" style="1" bestFit="1" customWidth="1"/>
    <col min="14091" max="14336" width="9" style="1"/>
    <col min="14337" max="14337" width="3.28515625" style="1" customWidth="1"/>
    <col min="14338" max="14338" width="2" style="1" customWidth="1"/>
    <col min="14339" max="14339" width="9.42578125" style="1" customWidth="1"/>
    <col min="14340" max="14340" width="26.85546875" style="1" customWidth="1"/>
    <col min="14341" max="14342" width="12.85546875" style="1" customWidth="1"/>
    <col min="14343" max="14343" width="14.85546875" style="1" customWidth="1"/>
    <col min="14344" max="14344" width="8.42578125" style="1" customWidth="1"/>
    <col min="14345" max="14346" width="8.42578125" style="1" bestFit="1" customWidth="1"/>
    <col min="14347" max="14592" width="9" style="1"/>
    <col min="14593" max="14593" width="3.28515625" style="1" customWidth="1"/>
    <col min="14594" max="14594" width="2" style="1" customWidth="1"/>
    <col min="14595" max="14595" width="9.42578125" style="1" customWidth="1"/>
    <col min="14596" max="14596" width="26.85546875" style="1" customWidth="1"/>
    <col min="14597" max="14598" width="12.85546875" style="1" customWidth="1"/>
    <col min="14599" max="14599" width="14.85546875" style="1" customWidth="1"/>
    <col min="14600" max="14600" width="8.42578125" style="1" customWidth="1"/>
    <col min="14601" max="14602" width="8.42578125" style="1" bestFit="1" customWidth="1"/>
    <col min="14603" max="14848" width="9" style="1"/>
    <col min="14849" max="14849" width="3.28515625" style="1" customWidth="1"/>
    <col min="14850" max="14850" width="2" style="1" customWidth="1"/>
    <col min="14851" max="14851" width="9.42578125" style="1" customWidth="1"/>
    <col min="14852" max="14852" width="26.85546875" style="1" customWidth="1"/>
    <col min="14853" max="14854" width="12.85546875" style="1" customWidth="1"/>
    <col min="14855" max="14855" width="14.85546875" style="1" customWidth="1"/>
    <col min="14856" max="14856" width="8.42578125" style="1" customWidth="1"/>
    <col min="14857" max="14858" width="8.42578125" style="1" bestFit="1" customWidth="1"/>
    <col min="14859" max="15104" width="9" style="1"/>
    <col min="15105" max="15105" width="3.28515625" style="1" customWidth="1"/>
    <col min="15106" max="15106" width="2" style="1" customWidth="1"/>
    <col min="15107" max="15107" width="9.42578125" style="1" customWidth="1"/>
    <col min="15108" max="15108" width="26.85546875" style="1" customWidth="1"/>
    <col min="15109" max="15110" width="12.85546875" style="1" customWidth="1"/>
    <col min="15111" max="15111" width="14.85546875" style="1" customWidth="1"/>
    <col min="15112" max="15112" width="8.42578125" style="1" customWidth="1"/>
    <col min="15113" max="15114" width="8.42578125" style="1" bestFit="1" customWidth="1"/>
    <col min="15115" max="15360" width="9" style="1"/>
    <col min="15361" max="15361" width="3.28515625" style="1" customWidth="1"/>
    <col min="15362" max="15362" width="2" style="1" customWidth="1"/>
    <col min="15363" max="15363" width="9.42578125" style="1" customWidth="1"/>
    <col min="15364" max="15364" width="26.85546875" style="1" customWidth="1"/>
    <col min="15365" max="15366" width="12.85546875" style="1" customWidth="1"/>
    <col min="15367" max="15367" width="14.85546875" style="1" customWidth="1"/>
    <col min="15368" max="15368" width="8.42578125" style="1" customWidth="1"/>
    <col min="15369" max="15370" width="8.42578125" style="1" bestFit="1" customWidth="1"/>
    <col min="15371" max="15616" width="9" style="1"/>
    <col min="15617" max="15617" width="3.28515625" style="1" customWidth="1"/>
    <col min="15618" max="15618" width="2" style="1" customWidth="1"/>
    <col min="15619" max="15619" width="9.42578125" style="1" customWidth="1"/>
    <col min="15620" max="15620" width="26.85546875" style="1" customWidth="1"/>
    <col min="15621" max="15622" width="12.85546875" style="1" customWidth="1"/>
    <col min="15623" max="15623" width="14.85546875" style="1" customWidth="1"/>
    <col min="15624" max="15624" width="8.42578125" style="1" customWidth="1"/>
    <col min="15625" max="15626" width="8.42578125" style="1" bestFit="1" customWidth="1"/>
    <col min="15627" max="15872" width="9" style="1"/>
    <col min="15873" max="15873" width="3.28515625" style="1" customWidth="1"/>
    <col min="15874" max="15874" width="2" style="1" customWidth="1"/>
    <col min="15875" max="15875" width="9.42578125" style="1" customWidth="1"/>
    <col min="15876" max="15876" width="26.85546875" style="1" customWidth="1"/>
    <col min="15877" max="15878" width="12.85546875" style="1" customWidth="1"/>
    <col min="15879" max="15879" width="14.85546875" style="1" customWidth="1"/>
    <col min="15880" max="15880" width="8.42578125" style="1" customWidth="1"/>
    <col min="15881" max="15882" width="8.42578125" style="1" bestFit="1" customWidth="1"/>
    <col min="15883" max="16128" width="9" style="1"/>
    <col min="16129" max="16129" width="3.28515625" style="1" customWidth="1"/>
    <col min="16130" max="16130" width="2" style="1" customWidth="1"/>
    <col min="16131" max="16131" width="9.42578125" style="1" customWidth="1"/>
    <col min="16132" max="16132" width="26.85546875" style="1" customWidth="1"/>
    <col min="16133" max="16134" width="12.85546875" style="1" customWidth="1"/>
    <col min="16135" max="16135" width="14.85546875" style="1" customWidth="1"/>
    <col min="16136" max="16136" width="8.42578125" style="1" customWidth="1"/>
    <col min="16137" max="16138" width="8.42578125" style="1" bestFit="1" customWidth="1"/>
    <col min="16139" max="16384" width="9" style="1"/>
  </cols>
  <sheetData>
    <row r="1" spans="1:8" ht="12.95" customHeight="1" x14ac:dyDescent="0.2">
      <c r="A1" s="517"/>
      <c r="H1" s="3" t="s">
        <v>198</v>
      </c>
    </row>
    <row r="2" spans="1:8" ht="12.95" customHeight="1" x14ac:dyDescent="0.2">
      <c r="A2" s="539"/>
      <c r="H2" s="3"/>
    </row>
    <row r="3" spans="1:8" s="6" customFormat="1" ht="12.95" customHeight="1" x14ac:dyDescent="0.2">
      <c r="A3" s="539"/>
      <c r="B3" s="4" t="s">
        <v>178</v>
      </c>
      <c r="C3" s="4"/>
      <c r="D3" s="5"/>
      <c r="E3" s="4"/>
      <c r="F3" s="4"/>
      <c r="G3" s="4"/>
      <c r="H3" s="4"/>
    </row>
    <row r="4" spans="1:8" s="6" customFormat="1" ht="12.95" customHeight="1" x14ac:dyDescent="0.2">
      <c r="A4" s="539"/>
      <c r="B4" s="4" t="s">
        <v>4</v>
      </c>
      <c r="C4" s="4"/>
      <c r="D4" s="5"/>
      <c r="E4" s="4"/>
      <c r="F4" s="4"/>
      <c r="G4" s="4"/>
      <c r="H4" s="4"/>
    </row>
    <row r="5" spans="1:8" s="6" customFormat="1" ht="12.95" customHeight="1" x14ac:dyDescent="0.2">
      <c r="A5" s="539"/>
      <c r="B5" s="4"/>
      <c r="C5" s="4"/>
      <c r="D5" s="5"/>
      <c r="E5" s="4"/>
      <c r="F5" s="4"/>
      <c r="G5" s="4"/>
      <c r="H5" s="4"/>
    </row>
    <row r="6" spans="1:8" s="6" customFormat="1" ht="12.95" customHeight="1" x14ac:dyDescent="0.2">
      <c r="A6" s="539"/>
      <c r="B6" s="1"/>
      <c r="D6" s="7"/>
      <c r="H6" s="8" t="s">
        <v>5</v>
      </c>
    </row>
    <row r="7" spans="1:8" ht="12.95" customHeight="1" x14ac:dyDescent="0.2">
      <c r="A7" s="539"/>
      <c r="B7" s="9"/>
      <c r="C7" s="9"/>
      <c r="D7" s="10"/>
      <c r="E7" s="9"/>
      <c r="F7" s="9"/>
      <c r="G7" s="9"/>
      <c r="H7" s="9"/>
    </row>
    <row r="8" spans="1:8" s="6" customFormat="1" ht="12.95" customHeight="1" x14ac:dyDescent="0.2">
      <c r="A8" s="539"/>
      <c r="B8" s="9" t="str">
        <f>"Premi lordi contabilizzati "&amp;IF([3]datitrim!J1=0,"nell'anno ","a tutto il "&amp;TRIM([3]datitrim!J1)&amp;" trimestre ")&amp;[3]datitrim!I1</f>
        <v>Premi lordi contabilizzati nell'anno 2015</v>
      </c>
      <c r="C8" s="9"/>
      <c r="D8" s="10"/>
      <c r="E8" s="9"/>
      <c r="F8" s="9"/>
      <c r="G8" s="9"/>
      <c r="H8" s="9"/>
    </row>
    <row r="9" spans="1:8" ht="9.9499999999999993" customHeight="1" x14ac:dyDescent="0.2">
      <c r="A9" s="539"/>
      <c r="C9" s="2"/>
      <c r="E9" s="2"/>
      <c r="F9" s="2"/>
      <c r="G9" s="2"/>
      <c r="H9" s="2"/>
    </row>
    <row r="10" spans="1:8" ht="12.95" customHeight="1" x14ac:dyDescent="0.2">
      <c r="A10" s="539"/>
      <c r="B10" s="540" t="s">
        <v>6</v>
      </c>
      <c r="C10" s="541"/>
      <c r="D10" s="542"/>
      <c r="E10" s="11"/>
      <c r="F10" s="11"/>
      <c r="G10" s="12"/>
      <c r="H10" s="11"/>
    </row>
    <row r="11" spans="1:8" ht="12.95" customHeight="1" x14ac:dyDescent="0.2">
      <c r="A11" s="539"/>
      <c r="B11" s="543"/>
      <c r="C11" s="544"/>
      <c r="D11" s="545"/>
      <c r="E11" s="13" t="str">
        <f>IF([3]datitrim!J1=0,"ANNO",TRIM([3]datitrim!J1)&amp;" trimestre")</f>
        <v>ANNO</v>
      </c>
      <c r="F11" s="13" t="s">
        <v>7</v>
      </c>
      <c r="G11" s="13" t="s">
        <v>7</v>
      </c>
      <c r="H11" s="13" t="s">
        <v>8</v>
      </c>
    </row>
    <row r="12" spans="1:8" ht="12.95" customHeight="1" x14ac:dyDescent="0.2">
      <c r="A12" s="539"/>
      <c r="B12" s="543"/>
      <c r="C12" s="544"/>
      <c r="D12" s="545"/>
      <c r="E12" s="14">
        <f>[3]datitrim!I1</f>
        <v>2015</v>
      </c>
      <c r="F12" s="14" t="str">
        <f>[3]datitrim!I1&amp; " / "&amp;[3]datitrim!I1-1</f>
        <v>2015 / 2014</v>
      </c>
      <c r="G12" s="14" t="str">
        <f>[3]datitrim!I1&amp; " / "&amp;[3]datitrim!I1-1</f>
        <v>2015 / 2014</v>
      </c>
      <c r="H12" s="14" t="s">
        <v>9</v>
      </c>
    </row>
    <row r="13" spans="1:8" ht="24" x14ac:dyDescent="0.2">
      <c r="A13" s="539"/>
      <c r="B13" s="15"/>
      <c r="C13" s="16"/>
      <c r="D13" s="17"/>
      <c r="E13" s="18"/>
      <c r="F13" s="18"/>
      <c r="G13" s="18" t="s">
        <v>10</v>
      </c>
      <c r="H13" s="18"/>
    </row>
    <row r="14" spans="1:8" ht="9.9499999999999993" customHeight="1" x14ac:dyDescent="0.2">
      <c r="A14" s="539"/>
      <c r="B14" s="19"/>
      <c r="C14" s="20"/>
      <c r="D14" s="21"/>
      <c r="E14" s="22"/>
      <c r="F14" s="22"/>
      <c r="G14" s="22"/>
      <c r="H14" s="22"/>
    </row>
    <row r="15" spans="1:8" s="2" customFormat="1" ht="12.95" customHeight="1" x14ac:dyDescent="0.2">
      <c r="A15" s="539"/>
      <c r="B15" s="23"/>
      <c r="C15" s="2" t="s">
        <v>11</v>
      </c>
      <c r="D15" s="24"/>
      <c r="E15" s="25">
        <f>[3]datitrim!$C1</f>
        <v>3397255</v>
      </c>
      <c r="F15" s="26">
        <f>[3]datitrim!$K1</f>
        <v>0.42</v>
      </c>
      <c r="G15" s="26">
        <f>[3]omogenei!$K1</f>
        <v>0.42</v>
      </c>
      <c r="H15" s="26">
        <f>[3]datitrim!$L1</f>
        <v>9.1999999999999993</v>
      </c>
    </row>
    <row r="16" spans="1:8" s="2" customFormat="1" ht="12.95" customHeight="1" x14ac:dyDescent="0.2">
      <c r="A16" s="539"/>
      <c r="B16" s="27"/>
      <c r="C16" s="7" t="s">
        <v>12</v>
      </c>
      <c r="D16" s="24"/>
      <c r="E16" s="25">
        <f>[3]datitrim!$C2</f>
        <v>2340698</v>
      </c>
      <c r="F16" s="26">
        <f>[3]datitrim!$K2</f>
        <v>4.3499999999999996</v>
      </c>
      <c r="G16" s="26">
        <f>[3]omogenei!$K2</f>
        <v>4.3499999999999996</v>
      </c>
      <c r="H16" s="26">
        <f>[3]datitrim!$L2</f>
        <v>6.34</v>
      </c>
    </row>
    <row r="17" spans="1:8" s="2" customFormat="1" ht="12.95" customHeight="1" x14ac:dyDescent="0.2">
      <c r="A17" s="539"/>
      <c r="B17" s="23"/>
      <c r="C17" s="2" t="s">
        <v>13</v>
      </c>
      <c r="D17" s="24"/>
      <c r="E17" s="25">
        <f>[3]datitrim!$C3</f>
        <v>2699793</v>
      </c>
      <c r="F17" s="26">
        <f>[3]datitrim!$K3</f>
        <v>3.25</v>
      </c>
      <c r="G17" s="26">
        <f>[3]omogenei!$K3</f>
        <v>3.25</v>
      </c>
      <c r="H17" s="26">
        <f>[3]datitrim!$L3</f>
        <v>7.31</v>
      </c>
    </row>
    <row r="18" spans="1:8" s="2" customFormat="1" ht="12.95" customHeight="1" x14ac:dyDescent="0.2">
      <c r="A18" s="539"/>
      <c r="B18" s="23"/>
      <c r="C18" s="2" t="s">
        <v>14</v>
      </c>
      <c r="D18" s="24"/>
      <c r="E18" s="25">
        <f>[3]datitrim!$C4</f>
        <v>4290</v>
      </c>
      <c r="F18" s="26">
        <f>[3]datitrim!$K4</f>
        <v>-7.28</v>
      </c>
      <c r="G18" s="26">
        <f>[3]omogenei!$K4</f>
        <v>-7.28</v>
      </c>
      <c r="H18" s="26">
        <f>[3]datitrim!$L4</f>
        <v>0.01</v>
      </c>
    </row>
    <row r="19" spans="1:8" s="2" customFormat="1" ht="12.95" customHeight="1" x14ac:dyDescent="0.2">
      <c r="A19" s="539"/>
      <c r="B19" s="23"/>
      <c r="C19" s="2" t="s">
        <v>15</v>
      </c>
      <c r="D19" s="24"/>
      <c r="E19" s="25">
        <f>[3]datitrim!$C5</f>
        <v>29013</v>
      </c>
      <c r="F19" s="26">
        <f>[3]datitrim!$K5</f>
        <v>-12.65</v>
      </c>
      <c r="G19" s="26">
        <f>[3]omogenei!$K5</f>
        <v>-12.65</v>
      </c>
      <c r="H19" s="26">
        <f>[3]datitrim!$L5</f>
        <v>0.08</v>
      </c>
    </row>
    <row r="20" spans="1:8" s="2" customFormat="1" ht="12.95" customHeight="1" x14ac:dyDescent="0.2">
      <c r="A20" s="539"/>
      <c r="B20" s="23"/>
      <c r="C20" s="2" t="s">
        <v>16</v>
      </c>
      <c r="D20" s="24"/>
      <c r="E20" s="25">
        <f>[3]datitrim!$C6</f>
        <v>324084</v>
      </c>
      <c r="F20" s="26">
        <f>[3]datitrim!$K6</f>
        <v>11.91</v>
      </c>
      <c r="G20" s="26">
        <f>[3]omogenei!$K6</f>
        <v>11.91</v>
      </c>
      <c r="H20" s="26">
        <f>[3]datitrim!$L6</f>
        <v>0.88</v>
      </c>
    </row>
    <row r="21" spans="1:8" s="2" customFormat="1" ht="12.95" customHeight="1" x14ac:dyDescent="0.2">
      <c r="A21" s="539"/>
      <c r="B21" s="27"/>
      <c r="C21" s="28" t="s">
        <v>17</v>
      </c>
      <c r="D21" s="24"/>
      <c r="E21" s="25">
        <f>[3]datitrim!$C7</f>
        <v>315908</v>
      </c>
      <c r="F21" s="26">
        <f>[3]datitrim!$K7</f>
        <v>-0.93</v>
      </c>
      <c r="G21" s="26">
        <f>[3]omogenei!$K7</f>
        <v>-0.93</v>
      </c>
      <c r="H21" s="26">
        <f>[3]datitrim!$L7</f>
        <v>0.86</v>
      </c>
    </row>
    <row r="22" spans="1:8" s="2" customFormat="1" ht="12.95" customHeight="1" x14ac:dyDescent="0.2">
      <c r="A22" s="539"/>
      <c r="B22" s="23"/>
      <c r="C22" s="2" t="s">
        <v>18</v>
      </c>
      <c r="D22" s="24"/>
      <c r="E22" s="25">
        <f>[3]datitrim!$C8</f>
        <v>2649545</v>
      </c>
      <c r="F22" s="26">
        <f>[3]datitrim!$K8</f>
        <v>0.09</v>
      </c>
      <c r="G22" s="26">
        <f>[3]omogenei!$K8</f>
        <v>0.09</v>
      </c>
      <c r="H22" s="26">
        <f>[3]datitrim!$L8</f>
        <v>7.18</v>
      </c>
    </row>
    <row r="23" spans="1:8" s="2" customFormat="1" ht="12.95" customHeight="1" x14ac:dyDescent="0.2">
      <c r="A23" s="539"/>
      <c r="B23" s="27"/>
      <c r="C23" s="7" t="s">
        <v>19</v>
      </c>
      <c r="D23" s="29"/>
      <c r="E23" s="25">
        <f>[3]datitrim!$C9</f>
        <v>3101056</v>
      </c>
      <c r="F23" s="26">
        <f>[3]datitrim!$K9</f>
        <v>-0.72</v>
      </c>
      <c r="G23" s="26">
        <f>[3]omogenei!$K9</f>
        <v>-0.72</v>
      </c>
      <c r="H23" s="26">
        <f>[3]datitrim!$L9</f>
        <v>8.4</v>
      </c>
    </row>
    <row r="24" spans="1:8" s="2" customFormat="1" ht="12.95" customHeight="1" x14ac:dyDescent="0.2">
      <c r="A24" s="539"/>
      <c r="B24" s="23"/>
      <c r="C24" s="2" t="s">
        <v>20</v>
      </c>
      <c r="D24" s="24"/>
      <c r="E24" s="25">
        <f>[3]datitrim!$C10</f>
        <v>14946260</v>
      </c>
      <c r="F24" s="26">
        <f>[3]datitrim!$K10</f>
        <v>-6.52</v>
      </c>
      <c r="G24" s="26">
        <f>[3]omogenei!$K10</f>
        <v>-6.52</v>
      </c>
      <c r="H24" s="26">
        <f>[3]datitrim!$L10</f>
        <v>40.479999999999997</v>
      </c>
    </row>
    <row r="25" spans="1:8" s="2" customFormat="1" ht="12.95" customHeight="1" x14ac:dyDescent="0.2">
      <c r="A25" s="539"/>
      <c r="B25" s="23"/>
      <c r="C25" s="2" t="s">
        <v>21</v>
      </c>
      <c r="D25" s="24"/>
      <c r="E25" s="25">
        <f>[3]datitrim!$C11</f>
        <v>19003</v>
      </c>
      <c r="F25" s="26">
        <f>[3]datitrim!$K11</f>
        <v>-25.59</v>
      </c>
      <c r="G25" s="26">
        <f>[3]omogenei!$K11</f>
        <v>-25.59</v>
      </c>
      <c r="H25" s="26">
        <f>[3]datitrim!$L11</f>
        <v>0.05</v>
      </c>
    </row>
    <row r="26" spans="1:8" s="2" customFormat="1" ht="12.95" customHeight="1" x14ac:dyDescent="0.2">
      <c r="A26" s="539"/>
      <c r="B26" s="23"/>
      <c r="C26" s="2" t="s">
        <v>22</v>
      </c>
      <c r="D26" s="24"/>
      <c r="E26" s="25">
        <f>[3]datitrim!$C12</f>
        <v>33685</v>
      </c>
      <c r="F26" s="26">
        <f>[3]datitrim!$K12</f>
        <v>1.56</v>
      </c>
      <c r="G26" s="26">
        <f>[3]omogenei!$K12</f>
        <v>1.56</v>
      </c>
      <c r="H26" s="26">
        <f>[3]datitrim!$L12</f>
        <v>0.09</v>
      </c>
    </row>
    <row r="27" spans="1:8" s="2" customFormat="1" ht="12.95" customHeight="1" x14ac:dyDescent="0.2">
      <c r="A27" s="539"/>
      <c r="B27" s="27"/>
      <c r="C27" s="2" t="s">
        <v>23</v>
      </c>
      <c r="D27" s="24"/>
      <c r="E27" s="25">
        <f>[3]datitrim!$C13</f>
        <v>4227036</v>
      </c>
      <c r="F27" s="26">
        <f>[3]datitrim!$K13</f>
        <v>5.53</v>
      </c>
      <c r="G27" s="26">
        <f>[3]omogenei!$K13</f>
        <v>5.53</v>
      </c>
      <c r="H27" s="26">
        <f>[3]datitrim!$L13</f>
        <v>11.45</v>
      </c>
    </row>
    <row r="28" spans="1:8" s="2" customFormat="1" ht="12.95" customHeight="1" x14ac:dyDescent="0.2">
      <c r="A28" s="539"/>
      <c r="B28" s="27"/>
      <c r="C28" s="2" t="s">
        <v>24</v>
      </c>
      <c r="D28" s="24"/>
      <c r="E28" s="25">
        <f>[3]datitrim!$C14</f>
        <v>498157</v>
      </c>
      <c r="F28" s="26">
        <f>[3]datitrim!$K14</f>
        <v>4.07</v>
      </c>
      <c r="G28" s="26">
        <f>[3]omogenei!$K14</f>
        <v>4.07</v>
      </c>
      <c r="H28" s="26">
        <f>[3]datitrim!$L14</f>
        <v>1.35</v>
      </c>
    </row>
    <row r="29" spans="1:8" s="2" customFormat="1" ht="12.95" customHeight="1" x14ac:dyDescent="0.2">
      <c r="A29" s="539"/>
      <c r="B29" s="27"/>
      <c r="C29" s="2" t="s">
        <v>25</v>
      </c>
      <c r="D29" s="24"/>
      <c r="E29" s="25">
        <f>[3]datitrim!$C15</f>
        <v>499292</v>
      </c>
      <c r="F29" s="26">
        <f>[3]datitrim!$K15</f>
        <v>-1.03</v>
      </c>
      <c r="G29" s="26">
        <f>[3]omogenei!$K15</f>
        <v>-1.03</v>
      </c>
      <c r="H29" s="26">
        <f>[3]datitrim!$L15</f>
        <v>1.35</v>
      </c>
    </row>
    <row r="30" spans="1:8" s="2" customFormat="1" ht="12.95" customHeight="1" x14ac:dyDescent="0.2">
      <c r="A30" s="539"/>
      <c r="B30" s="27"/>
      <c r="C30" s="2" t="s">
        <v>26</v>
      </c>
      <c r="D30" s="24"/>
      <c r="E30" s="25">
        <f>[3]datitrim!$C16</f>
        <v>780835</v>
      </c>
      <c r="F30" s="26">
        <f>[3]datitrim!$K16</f>
        <v>3.06</v>
      </c>
      <c r="G30" s="26">
        <f>[3]omogenei!$K16</f>
        <v>3.06</v>
      </c>
      <c r="H30" s="26">
        <f>[3]datitrim!$L16</f>
        <v>2.11</v>
      </c>
    </row>
    <row r="31" spans="1:8" s="2" customFormat="1" ht="12.95" customHeight="1" x14ac:dyDescent="0.2">
      <c r="A31" s="539"/>
      <c r="B31" s="27"/>
      <c r="C31" s="2" t="s">
        <v>27</v>
      </c>
      <c r="D31" s="24"/>
      <c r="E31" s="25">
        <f>[3]datitrim!$C17</f>
        <v>396743</v>
      </c>
      <c r="F31" s="26">
        <f>[3]datitrim!$K17</f>
        <v>5.39</v>
      </c>
      <c r="G31" s="26">
        <f>[3]omogenei!$K17</f>
        <v>5.39</v>
      </c>
      <c r="H31" s="26">
        <f>[3]datitrim!$L17</f>
        <v>1.07</v>
      </c>
    </row>
    <row r="32" spans="1:8" s="2" customFormat="1" ht="12.95" customHeight="1" x14ac:dyDescent="0.2">
      <c r="A32" s="539"/>
      <c r="B32" s="27"/>
      <c r="C32" s="2" t="s">
        <v>28</v>
      </c>
      <c r="D32" s="24"/>
      <c r="E32" s="25">
        <f>[3]datitrim!$C18</f>
        <v>658123</v>
      </c>
      <c r="F32" s="26">
        <f>[3]datitrim!$K18</f>
        <v>9.99</v>
      </c>
      <c r="G32" s="26">
        <f>[3]omogenei!$K18</f>
        <v>9.99</v>
      </c>
      <c r="H32" s="26">
        <f>[3]datitrim!$L18</f>
        <v>1.78</v>
      </c>
    </row>
    <row r="33" spans="1:10" ht="9.9499999999999993" customHeight="1" x14ac:dyDescent="0.2">
      <c r="A33" s="539"/>
      <c r="B33" s="30"/>
      <c r="C33" s="31"/>
      <c r="D33" s="32"/>
      <c r="E33" s="33"/>
      <c r="F33" s="34"/>
      <c r="G33" s="34"/>
      <c r="H33" s="34"/>
    </row>
    <row r="34" spans="1:10" s="40" customFormat="1" ht="15.2" customHeight="1" x14ac:dyDescent="0.2">
      <c r="A34" s="539"/>
      <c r="B34" s="35"/>
      <c r="C34" s="36" t="s">
        <v>29</v>
      </c>
      <c r="D34" s="37"/>
      <c r="E34" s="38"/>
      <c r="F34" s="39"/>
      <c r="G34" s="39"/>
      <c r="H34" s="39"/>
    </row>
    <row r="35" spans="1:10" s="40" customFormat="1" ht="15.2" customHeight="1" x14ac:dyDescent="0.2">
      <c r="A35" s="539"/>
      <c r="B35" s="41"/>
      <c r="C35" s="42" t="s">
        <v>173</v>
      </c>
      <c r="D35" s="43"/>
      <c r="E35" s="44">
        <f>SUM(E15:E32)</f>
        <v>36920776</v>
      </c>
      <c r="F35" s="45">
        <f>[3]datitrim!$K19</f>
        <v>-1.35</v>
      </c>
      <c r="G35" s="45">
        <f>[3]omogenei!$K19</f>
        <v>-1.35</v>
      </c>
      <c r="H35" s="45">
        <f>[3]datitrim!$L19</f>
        <v>100</v>
      </c>
      <c r="I35" s="46"/>
      <c r="J35" s="46"/>
    </row>
    <row r="36" spans="1:10" ht="9" customHeight="1" x14ac:dyDescent="0.2">
      <c r="A36" s="539"/>
      <c r="B36" s="47"/>
      <c r="C36" s="2"/>
      <c r="E36" s="48"/>
      <c r="F36" s="49"/>
      <c r="G36" s="49"/>
      <c r="H36" s="48"/>
      <c r="I36" s="2"/>
    </row>
    <row r="37" spans="1:10" ht="7.5" customHeight="1" x14ac:dyDescent="0.2">
      <c r="A37" s="539"/>
    </row>
    <row r="38" spans="1:10" s="51" customFormat="1" ht="12.95" customHeight="1" x14ac:dyDescent="0.2">
      <c r="A38" s="539"/>
      <c r="B38" s="6" t="s">
        <v>127</v>
      </c>
      <c r="C38" s="50"/>
      <c r="D38" s="50"/>
      <c r="E38" s="50"/>
      <c r="F38" s="50"/>
      <c r="G38" s="50"/>
      <c r="H38" s="50"/>
      <c r="I38" s="499"/>
    </row>
    <row r="39" spans="1:10" ht="38.1" customHeight="1" x14ac:dyDescent="0.2">
      <c r="A39" s="539"/>
      <c r="B39" s="298" t="s">
        <v>179</v>
      </c>
      <c r="C39" s="605" t="s">
        <v>262</v>
      </c>
      <c r="D39" s="605"/>
      <c r="E39" s="605"/>
      <c r="F39" s="605"/>
      <c r="G39" s="605"/>
      <c r="H39" s="605"/>
    </row>
    <row r="40" spans="1:10" ht="12.95" customHeight="1" x14ac:dyDescent="0.2">
      <c r="A40" s="539"/>
      <c r="B40" s="298"/>
      <c r="C40" s="500"/>
      <c r="D40" s="500"/>
      <c r="E40" s="500"/>
      <c r="F40" s="500"/>
      <c r="G40" s="500"/>
      <c r="H40" s="500"/>
    </row>
    <row r="41" spans="1:10" ht="12" customHeight="1" x14ac:dyDescent="0.2">
      <c r="A41" s="539"/>
    </row>
    <row r="42" spans="1:10" s="6" customFormat="1" ht="12" customHeight="1" x14ac:dyDescent="0.2">
      <c r="A42" s="539"/>
    </row>
    <row r="43" spans="1:10" ht="24.95" customHeight="1" x14ac:dyDescent="0.2">
      <c r="A43" s="539"/>
      <c r="B43" s="546" t="str">
        <f>"Ripartizione per canale distributivo dei premi lordi 
contabilizzati "&amp;IF([3]datitrim!J1=0,"nell'anno ","a tutto il "&amp;TRIM([3]datitrim!J1)&amp;" trimestre ")&amp;[3]datitrim!I1&amp;" (b)"</f>
        <v>Ripartizione per canale distributivo dei premi lordi 
contabilizzati nell'anno 2015 (b)</v>
      </c>
      <c r="C43" s="546"/>
      <c r="D43" s="546"/>
      <c r="E43" s="546"/>
      <c r="F43" s="546"/>
      <c r="G43" s="52"/>
    </row>
    <row r="44" spans="1:10" ht="9.9499999999999993" customHeight="1" x14ac:dyDescent="0.2">
      <c r="A44" s="539"/>
    </row>
    <row r="45" spans="1:10" ht="12.95" customHeight="1" x14ac:dyDescent="0.2">
      <c r="A45" s="539"/>
      <c r="B45" s="53"/>
      <c r="C45" s="54"/>
      <c r="D45" s="55"/>
      <c r="E45" s="56" t="s">
        <v>32</v>
      </c>
      <c r="F45" s="56" t="s">
        <v>33</v>
      </c>
      <c r="G45" s="10"/>
    </row>
    <row r="46" spans="1:10" ht="12.95" customHeight="1" x14ac:dyDescent="0.2">
      <c r="A46" s="539"/>
      <c r="B46" s="57"/>
      <c r="C46" s="47"/>
      <c r="D46" s="58"/>
      <c r="E46" s="59"/>
      <c r="F46" s="59" t="s">
        <v>34</v>
      </c>
      <c r="G46" s="47"/>
    </row>
    <row r="47" spans="1:10" ht="12.95" customHeight="1" x14ac:dyDescent="0.2">
      <c r="A47" s="539"/>
      <c r="B47" s="60"/>
      <c r="C47" s="31"/>
      <c r="D47" s="32"/>
      <c r="E47" s="61" t="s">
        <v>9</v>
      </c>
      <c r="F47" s="61" t="s">
        <v>9</v>
      </c>
      <c r="G47" s="47"/>
    </row>
    <row r="48" spans="1:10" s="2" customFormat="1" ht="9.9499999999999993" customHeight="1" x14ac:dyDescent="0.2">
      <c r="A48" s="539"/>
      <c r="B48" s="19"/>
      <c r="C48" s="20"/>
      <c r="D48" s="21"/>
      <c r="E48" s="22"/>
      <c r="F48" s="22"/>
    </row>
    <row r="49" spans="1:8" s="2" customFormat="1" ht="12.95" customHeight="1" x14ac:dyDescent="0.2">
      <c r="A49" s="539"/>
      <c r="B49" s="23"/>
      <c r="C49" s="2" t="s">
        <v>35</v>
      </c>
      <c r="D49" s="24"/>
      <c r="E49" s="62">
        <f>[3]datitrim!$K131</f>
        <v>73.52</v>
      </c>
      <c r="F49" s="62">
        <f>[3]datitrim!$L131</f>
        <v>85.66</v>
      </c>
      <c r="G49" s="63"/>
    </row>
    <row r="50" spans="1:8" s="2" customFormat="1" ht="12.95" customHeight="1" x14ac:dyDescent="0.2">
      <c r="A50" s="539"/>
      <c r="B50" s="27"/>
      <c r="C50" s="7" t="s">
        <v>36</v>
      </c>
      <c r="D50" s="24"/>
      <c r="E50" s="62">
        <f>[3]datitrim!$K132</f>
        <v>2.89</v>
      </c>
      <c r="F50" s="62">
        <f>[3]datitrim!$L132</f>
        <v>0.34</v>
      </c>
      <c r="G50" s="63"/>
    </row>
    <row r="51" spans="1:8" s="2" customFormat="1" ht="12.95" customHeight="1" x14ac:dyDescent="0.2">
      <c r="A51" s="539"/>
      <c r="B51" s="23"/>
      <c r="C51" s="2" t="s">
        <v>180</v>
      </c>
      <c r="D51" s="24"/>
      <c r="E51" s="62">
        <f>[3]datitrim!$K133</f>
        <v>5.79</v>
      </c>
      <c r="F51" s="62">
        <f>[3]datitrim!$L133</f>
        <v>8.67</v>
      </c>
      <c r="G51" s="63"/>
    </row>
    <row r="52" spans="1:8" s="2" customFormat="1" ht="12.95" customHeight="1" x14ac:dyDescent="0.2">
      <c r="A52" s="539"/>
      <c r="B52" s="23"/>
      <c r="C52" s="2" t="s">
        <v>38</v>
      </c>
      <c r="D52" s="24"/>
      <c r="E52" s="62">
        <f>[3]datitrim!$K134</f>
        <v>5.19</v>
      </c>
      <c r="F52" s="62">
        <f>[3]datitrim!$L134</f>
        <v>2.56</v>
      </c>
      <c r="G52" s="63"/>
    </row>
    <row r="53" spans="1:8" s="2" customFormat="1" ht="12.95" customHeight="1" x14ac:dyDescent="0.2">
      <c r="A53" s="539"/>
      <c r="B53" s="23"/>
      <c r="C53" s="2" t="s">
        <v>39</v>
      </c>
      <c r="D53" s="24"/>
      <c r="E53" s="62">
        <f>[3]datitrim!$K135</f>
        <v>0.28000000000000003</v>
      </c>
      <c r="F53" s="62">
        <f>[3]datitrim!$L135</f>
        <v>0</v>
      </c>
      <c r="G53" s="63"/>
    </row>
    <row r="54" spans="1:8" ht="12.95" customHeight="1" x14ac:dyDescent="0.2">
      <c r="A54" s="539"/>
      <c r="B54" s="23"/>
      <c r="C54" s="2" t="s">
        <v>40</v>
      </c>
      <c r="D54" s="24"/>
      <c r="E54" s="62">
        <f>[3]datitrim!$K136</f>
        <v>12.33</v>
      </c>
      <c r="F54" s="62">
        <f>[3]datitrim!$L136</f>
        <v>2.77</v>
      </c>
      <c r="G54" s="63"/>
    </row>
    <row r="55" spans="1:8" ht="12.95" customHeight="1" x14ac:dyDescent="0.2">
      <c r="A55" s="539"/>
      <c r="B55" s="57"/>
      <c r="C55" s="2" t="s">
        <v>41</v>
      </c>
      <c r="D55" s="24"/>
      <c r="E55" s="62">
        <f>SUM(E49:E54)</f>
        <v>100</v>
      </c>
      <c r="F55" s="62">
        <f>SUM(F49:F54)</f>
        <v>100</v>
      </c>
      <c r="G55" s="63"/>
    </row>
    <row r="56" spans="1:8" ht="9.9499999999999993" customHeight="1" x14ac:dyDescent="0.2">
      <c r="A56" s="539"/>
      <c r="B56" s="60"/>
      <c r="C56" s="31"/>
      <c r="D56" s="32"/>
      <c r="E56" s="34"/>
      <c r="F56" s="34"/>
      <c r="G56" s="64"/>
    </row>
    <row r="57" spans="1:8" ht="12.95" customHeight="1" x14ac:dyDescent="0.2">
      <c r="A57" s="539"/>
      <c r="H57" s="65"/>
    </row>
    <row r="58" spans="1:8" ht="12.95" customHeight="1" x14ac:dyDescent="0.2">
      <c r="A58" s="539"/>
      <c r="B58" s="6" t="s">
        <v>181</v>
      </c>
      <c r="H58" s="65"/>
    </row>
    <row r="59" spans="1:8" ht="12.95" customHeight="1" x14ac:dyDescent="0.2">
      <c r="A59" s="539"/>
      <c r="B59" s="1" t="s">
        <v>229</v>
      </c>
      <c r="D59" s="66"/>
      <c r="E59" s="65"/>
      <c r="F59" s="65"/>
      <c r="G59" s="65"/>
    </row>
  </sheetData>
  <mergeCells count="4">
    <mergeCell ref="A1:A59"/>
    <mergeCell ref="B10:D12"/>
    <mergeCell ref="C39:H39"/>
    <mergeCell ref="B43:F43"/>
  </mergeCells>
  <printOptions horizontalCentered="1"/>
  <pageMargins left="0.70866141732283472" right="0.70866141732283472" top="0.74803149606299213" bottom="0.74803149606299213" header="0.31496062992125984" footer="0.31496062992125984"/>
  <pageSetup paperSize="9" scale="96" orientation="portrait" r:id="rId1"/>
  <headerFooter alignWithMargins="0">
    <oddHeader>&amp;L&amp;"Arial,Normale"&amp;8IVASS - SERVIZIO STUDI E GESTIONE DATI
DIVISIONE STUDI E ANALISI STATISTICHE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6"/>
  <sheetViews>
    <sheetView showGridLines="0" topLeftCell="A22" zoomScaleNormal="100" workbookViewId="0">
      <selection activeCell="E70" sqref="E70:G70"/>
    </sheetView>
  </sheetViews>
  <sheetFormatPr defaultColWidth="9" defaultRowHeight="12.75" x14ac:dyDescent="0.2"/>
  <cols>
    <col min="1" max="1" width="3.28515625" style="455" customWidth="1"/>
    <col min="2" max="2" width="7.5703125" style="68" customWidth="1"/>
    <col min="3" max="3" width="6.7109375" style="68" customWidth="1"/>
    <col min="4" max="4" width="23.85546875" style="69" customWidth="1"/>
    <col min="5" max="7" width="9.42578125" style="68" customWidth="1"/>
    <col min="8" max="8" width="10.28515625" style="75" customWidth="1"/>
    <col min="9" max="9" width="12.5703125" style="68" customWidth="1"/>
    <col min="10" max="10" width="1.85546875" style="68" customWidth="1"/>
    <col min="11" max="256" width="9" style="68"/>
    <col min="257" max="257" width="3.28515625" style="68" customWidth="1"/>
    <col min="258" max="258" width="7.5703125" style="68" customWidth="1"/>
    <col min="259" max="259" width="6.7109375" style="68" customWidth="1"/>
    <col min="260" max="260" width="19.85546875" style="68" customWidth="1"/>
    <col min="261" max="263" width="9.42578125" style="68" customWidth="1"/>
    <col min="264" max="264" width="10.28515625" style="68" customWidth="1"/>
    <col min="265" max="265" width="11.140625" style="68" customWidth="1"/>
    <col min="266" max="266" width="1.85546875" style="68" customWidth="1"/>
    <col min="267" max="512" width="9" style="68"/>
    <col min="513" max="513" width="3.28515625" style="68" customWidth="1"/>
    <col min="514" max="514" width="7.5703125" style="68" customWidth="1"/>
    <col min="515" max="515" width="6.7109375" style="68" customWidth="1"/>
    <col min="516" max="516" width="19.85546875" style="68" customWidth="1"/>
    <col min="517" max="519" width="9.42578125" style="68" customWidth="1"/>
    <col min="520" max="520" width="10.28515625" style="68" customWidth="1"/>
    <col min="521" max="521" width="11.140625" style="68" customWidth="1"/>
    <col min="522" max="522" width="1.85546875" style="68" customWidth="1"/>
    <col min="523" max="768" width="9" style="68"/>
    <col min="769" max="769" width="3.28515625" style="68" customWidth="1"/>
    <col min="770" max="770" width="7.5703125" style="68" customWidth="1"/>
    <col min="771" max="771" width="6.7109375" style="68" customWidth="1"/>
    <col min="772" max="772" width="19.85546875" style="68" customWidth="1"/>
    <col min="773" max="775" width="9.42578125" style="68" customWidth="1"/>
    <col min="776" max="776" width="10.28515625" style="68" customWidth="1"/>
    <col min="777" max="777" width="11.140625" style="68" customWidth="1"/>
    <col min="778" max="778" width="1.85546875" style="68" customWidth="1"/>
    <col min="779" max="1024" width="9" style="68"/>
    <col min="1025" max="1025" width="3.28515625" style="68" customWidth="1"/>
    <col min="1026" max="1026" width="7.5703125" style="68" customWidth="1"/>
    <col min="1027" max="1027" width="6.7109375" style="68" customWidth="1"/>
    <col min="1028" max="1028" width="19.85546875" style="68" customWidth="1"/>
    <col min="1029" max="1031" width="9.42578125" style="68" customWidth="1"/>
    <col min="1032" max="1032" width="10.28515625" style="68" customWidth="1"/>
    <col min="1033" max="1033" width="11.140625" style="68" customWidth="1"/>
    <col min="1034" max="1034" width="1.85546875" style="68" customWidth="1"/>
    <col min="1035" max="1280" width="9" style="68"/>
    <col min="1281" max="1281" width="3.28515625" style="68" customWidth="1"/>
    <col min="1282" max="1282" width="7.5703125" style="68" customWidth="1"/>
    <col min="1283" max="1283" width="6.7109375" style="68" customWidth="1"/>
    <col min="1284" max="1284" width="19.85546875" style="68" customWidth="1"/>
    <col min="1285" max="1287" width="9.42578125" style="68" customWidth="1"/>
    <col min="1288" max="1288" width="10.28515625" style="68" customWidth="1"/>
    <col min="1289" max="1289" width="11.140625" style="68" customWidth="1"/>
    <col min="1290" max="1290" width="1.85546875" style="68" customWidth="1"/>
    <col min="1291" max="1536" width="9" style="68"/>
    <col min="1537" max="1537" width="3.28515625" style="68" customWidth="1"/>
    <col min="1538" max="1538" width="7.5703125" style="68" customWidth="1"/>
    <col min="1539" max="1539" width="6.7109375" style="68" customWidth="1"/>
    <col min="1540" max="1540" width="19.85546875" style="68" customWidth="1"/>
    <col min="1541" max="1543" width="9.42578125" style="68" customWidth="1"/>
    <col min="1544" max="1544" width="10.28515625" style="68" customWidth="1"/>
    <col min="1545" max="1545" width="11.140625" style="68" customWidth="1"/>
    <col min="1546" max="1546" width="1.85546875" style="68" customWidth="1"/>
    <col min="1547" max="1792" width="9" style="68"/>
    <col min="1793" max="1793" width="3.28515625" style="68" customWidth="1"/>
    <col min="1794" max="1794" width="7.5703125" style="68" customWidth="1"/>
    <col min="1795" max="1795" width="6.7109375" style="68" customWidth="1"/>
    <col min="1796" max="1796" width="19.85546875" style="68" customWidth="1"/>
    <col min="1797" max="1799" width="9.42578125" style="68" customWidth="1"/>
    <col min="1800" max="1800" width="10.28515625" style="68" customWidth="1"/>
    <col min="1801" max="1801" width="11.140625" style="68" customWidth="1"/>
    <col min="1802" max="1802" width="1.85546875" style="68" customWidth="1"/>
    <col min="1803" max="2048" width="9" style="68"/>
    <col min="2049" max="2049" width="3.28515625" style="68" customWidth="1"/>
    <col min="2050" max="2050" width="7.5703125" style="68" customWidth="1"/>
    <col min="2051" max="2051" width="6.7109375" style="68" customWidth="1"/>
    <col min="2052" max="2052" width="19.85546875" style="68" customWidth="1"/>
    <col min="2053" max="2055" width="9.42578125" style="68" customWidth="1"/>
    <col min="2056" max="2056" width="10.28515625" style="68" customWidth="1"/>
    <col min="2057" max="2057" width="11.140625" style="68" customWidth="1"/>
    <col min="2058" max="2058" width="1.85546875" style="68" customWidth="1"/>
    <col min="2059" max="2304" width="9" style="68"/>
    <col min="2305" max="2305" width="3.28515625" style="68" customWidth="1"/>
    <col min="2306" max="2306" width="7.5703125" style="68" customWidth="1"/>
    <col min="2307" max="2307" width="6.7109375" style="68" customWidth="1"/>
    <col min="2308" max="2308" width="19.85546875" style="68" customWidth="1"/>
    <col min="2309" max="2311" width="9.42578125" style="68" customWidth="1"/>
    <col min="2312" max="2312" width="10.28515625" style="68" customWidth="1"/>
    <col min="2313" max="2313" width="11.140625" style="68" customWidth="1"/>
    <col min="2314" max="2314" width="1.85546875" style="68" customWidth="1"/>
    <col min="2315" max="2560" width="9" style="68"/>
    <col min="2561" max="2561" width="3.28515625" style="68" customWidth="1"/>
    <col min="2562" max="2562" width="7.5703125" style="68" customWidth="1"/>
    <col min="2563" max="2563" width="6.7109375" style="68" customWidth="1"/>
    <col min="2564" max="2564" width="19.85546875" style="68" customWidth="1"/>
    <col min="2565" max="2567" width="9.42578125" style="68" customWidth="1"/>
    <col min="2568" max="2568" width="10.28515625" style="68" customWidth="1"/>
    <col min="2569" max="2569" width="11.140625" style="68" customWidth="1"/>
    <col min="2570" max="2570" width="1.85546875" style="68" customWidth="1"/>
    <col min="2571" max="2816" width="9" style="68"/>
    <col min="2817" max="2817" width="3.28515625" style="68" customWidth="1"/>
    <col min="2818" max="2818" width="7.5703125" style="68" customWidth="1"/>
    <col min="2819" max="2819" width="6.7109375" style="68" customWidth="1"/>
    <col min="2820" max="2820" width="19.85546875" style="68" customWidth="1"/>
    <col min="2821" max="2823" width="9.42578125" style="68" customWidth="1"/>
    <col min="2824" max="2824" width="10.28515625" style="68" customWidth="1"/>
    <col min="2825" max="2825" width="11.140625" style="68" customWidth="1"/>
    <col min="2826" max="2826" width="1.85546875" style="68" customWidth="1"/>
    <col min="2827" max="3072" width="9" style="68"/>
    <col min="3073" max="3073" width="3.28515625" style="68" customWidth="1"/>
    <col min="3074" max="3074" width="7.5703125" style="68" customWidth="1"/>
    <col min="3075" max="3075" width="6.7109375" style="68" customWidth="1"/>
    <col min="3076" max="3076" width="19.85546875" style="68" customWidth="1"/>
    <col min="3077" max="3079" width="9.42578125" style="68" customWidth="1"/>
    <col min="3080" max="3080" width="10.28515625" style="68" customWidth="1"/>
    <col min="3081" max="3081" width="11.140625" style="68" customWidth="1"/>
    <col min="3082" max="3082" width="1.85546875" style="68" customWidth="1"/>
    <col min="3083" max="3328" width="9" style="68"/>
    <col min="3329" max="3329" width="3.28515625" style="68" customWidth="1"/>
    <col min="3330" max="3330" width="7.5703125" style="68" customWidth="1"/>
    <col min="3331" max="3331" width="6.7109375" style="68" customWidth="1"/>
    <col min="3332" max="3332" width="19.85546875" style="68" customWidth="1"/>
    <col min="3333" max="3335" width="9.42578125" style="68" customWidth="1"/>
    <col min="3336" max="3336" width="10.28515625" style="68" customWidth="1"/>
    <col min="3337" max="3337" width="11.140625" style="68" customWidth="1"/>
    <col min="3338" max="3338" width="1.85546875" style="68" customWidth="1"/>
    <col min="3339" max="3584" width="9" style="68"/>
    <col min="3585" max="3585" width="3.28515625" style="68" customWidth="1"/>
    <col min="3586" max="3586" width="7.5703125" style="68" customWidth="1"/>
    <col min="3587" max="3587" width="6.7109375" style="68" customWidth="1"/>
    <col min="3588" max="3588" width="19.85546875" style="68" customWidth="1"/>
    <col min="3589" max="3591" width="9.42578125" style="68" customWidth="1"/>
    <col min="3592" max="3592" width="10.28515625" style="68" customWidth="1"/>
    <col min="3593" max="3593" width="11.140625" style="68" customWidth="1"/>
    <col min="3594" max="3594" width="1.85546875" style="68" customWidth="1"/>
    <col min="3595" max="3840" width="9" style="68"/>
    <col min="3841" max="3841" width="3.28515625" style="68" customWidth="1"/>
    <col min="3842" max="3842" width="7.5703125" style="68" customWidth="1"/>
    <col min="3843" max="3843" width="6.7109375" style="68" customWidth="1"/>
    <col min="3844" max="3844" width="19.85546875" style="68" customWidth="1"/>
    <col min="3845" max="3847" width="9.42578125" style="68" customWidth="1"/>
    <col min="3848" max="3848" width="10.28515625" style="68" customWidth="1"/>
    <col min="3849" max="3849" width="11.140625" style="68" customWidth="1"/>
    <col min="3850" max="3850" width="1.85546875" style="68" customWidth="1"/>
    <col min="3851" max="4096" width="9" style="68"/>
    <col min="4097" max="4097" width="3.28515625" style="68" customWidth="1"/>
    <col min="4098" max="4098" width="7.5703125" style="68" customWidth="1"/>
    <col min="4099" max="4099" width="6.7109375" style="68" customWidth="1"/>
    <col min="4100" max="4100" width="19.85546875" style="68" customWidth="1"/>
    <col min="4101" max="4103" width="9.42578125" style="68" customWidth="1"/>
    <col min="4104" max="4104" width="10.28515625" style="68" customWidth="1"/>
    <col min="4105" max="4105" width="11.140625" style="68" customWidth="1"/>
    <col min="4106" max="4106" width="1.85546875" style="68" customWidth="1"/>
    <col min="4107" max="4352" width="9" style="68"/>
    <col min="4353" max="4353" width="3.28515625" style="68" customWidth="1"/>
    <col min="4354" max="4354" width="7.5703125" style="68" customWidth="1"/>
    <col min="4355" max="4355" width="6.7109375" style="68" customWidth="1"/>
    <col min="4356" max="4356" width="19.85546875" style="68" customWidth="1"/>
    <col min="4357" max="4359" width="9.42578125" style="68" customWidth="1"/>
    <col min="4360" max="4360" width="10.28515625" style="68" customWidth="1"/>
    <col min="4361" max="4361" width="11.140625" style="68" customWidth="1"/>
    <col min="4362" max="4362" width="1.85546875" style="68" customWidth="1"/>
    <col min="4363" max="4608" width="9" style="68"/>
    <col min="4609" max="4609" width="3.28515625" style="68" customWidth="1"/>
    <col min="4610" max="4610" width="7.5703125" style="68" customWidth="1"/>
    <col min="4611" max="4611" width="6.7109375" style="68" customWidth="1"/>
    <col min="4612" max="4612" width="19.85546875" style="68" customWidth="1"/>
    <col min="4613" max="4615" width="9.42578125" style="68" customWidth="1"/>
    <col min="4616" max="4616" width="10.28515625" style="68" customWidth="1"/>
    <col min="4617" max="4617" width="11.140625" style="68" customWidth="1"/>
    <col min="4618" max="4618" width="1.85546875" style="68" customWidth="1"/>
    <col min="4619" max="4864" width="9" style="68"/>
    <col min="4865" max="4865" width="3.28515625" style="68" customWidth="1"/>
    <col min="4866" max="4866" width="7.5703125" style="68" customWidth="1"/>
    <col min="4867" max="4867" width="6.7109375" style="68" customWidth="1"/>
    <col min="4868" max="4868" width="19.85546875" style="68" customWidth="1"/>
    <col min="4869" max="4871" width="9.42578125" style="68" customWidth="1"/>
    <col min="4872" max="4872" width="10.28515625" style="68" customWidth="1"/>
    <col min="4873" max="4873" width="11.140625" style="68" customWidth="1"/>
    <col min="4874" max="4874" width="1.85546875" style="68" customWidth="1"/>
    <col min="4875" max="5120" width="9" style="68"/>
    <col min="5121" max="5121" width="3.28515625" style="68" customWidth="1"/>
    <col min="5122" max="5122" width="7.5703125" style="68" customWidth="1"/>
    <col min="5123" max="5123" width="6.7109375" style="68" customWidth="1"/>
    <col min="5124" max="5124" width="19.85546875" style="68" customWidth="1"/>
    <col min="5125" max="5127" width="9.42578125" style="68" customWidth="1"/>
    <col min="5128" max="5128" width="10.28515625" style="68" customWidth="1"/>
    <col min="5129" max="5129" width="11.140625" style="68" customWidth="1"/>
    <col min="5130" max="5130" width="1.85546875" style="68" customWidth="1"/>
    <col min="5131" max="5376" width="9" style="68"/>
    <col min="5377" max="5377" width="3.28515625" style="68" customWidth="1"/>
    <col min="5378" max="5378" width="7.5703125" style="68" customWidth="1"/>
    <col min="5379" max="5379" width="6.7109375" style="68" customWidth="1"/>
    <col min="5380" max="5380" width="19.85546875" style="68" customWidth="1"/>
    <col min="5381" max="5383" width="9.42578125" style="68" customWidth="1"/>
    <col min="5384" max="5384" width="10.28515625" style="68" customWidth="1"/>
    <col min="5385" max="5385" width="11.140625" style="68" customWidth="1"/>
    <col min="5386" max="5386" width="1.85546875" style="68" customWidth="1"/>
    <col min="5387" max="5632" width="9" style="68"/>
    <col min="5633" max="5633" width="3.28515625" style="68" customWidth="1"/>
    <col min="5634" max="5634" width="7.5703125" style="68" customWidth="1"/>
    <col min="5635" max="5635" width="6.7109375" style="68" customWidth="1"/>
    <col min="5636" max="5636" width="19.85546875" style="68" customWidth="1"/>
    <col min="5637" max="5639" width="9.42578125" style="68" customWidth="1"/>
    <col min="5640" max="5640" width="10.28515625" style="68" customWidth="1"/>
    <col min="5641" max="5641" width="11.140625" style="68" customWidth="1"/>
    <col min="5642" max="5642" width="1.85546875" style="68" customWidth="1"/>
    <col min="5643" max="5888" width="9" style="68"/>
    <col min="5889" max="5889" width="3.28515625" style="68" customWidth="1"/>
    <col min="5890" max="5890" width="7.5703125" style="68" customWidth="1"/>
    <col min="5891" max="5891" width="6.7109375" style="68" customWidth="1"/>
    <col min="5892" max="5892" width="19.85546875" style="68" customWidth="1"/>
    <col min="5893" max="5895" width="9.42578125" style="68" customWidth="1"/>
    <col min="5896" max="5896" width="10.28515625" style="68" customWidth="1"/>
    <col min="5897" max="5897" width="11.140625" style="68" customWidth="1"/>
    <col min="5898" max="5898" width="1.85546875" style="68" customWidth="1"/>
    <col min="5899" max="6144" width="9" style="68"/>
    <col min="6145" max="6145" width="3.28515625" style="68" customWidth="1"/>
    <col min="6146" max="6146" width="7.5703125" style="68" customWidth="1"/>
    <col min="6147" max="6147" width="6.7109375" style="68" customWidth="1"/>
    <col min="6148" max="6148" width="19.85546875" style="68" customWidth="1"/>
    <col min="6149" max="6151" width="9.42578125" style="68" customWidth="1"/>
    <col min="6152" max="6152" width="10.28515625" style="68" customWidth="1"/>
    <col min="6153" max="6153" width="11.140625" style="68" customWidth="1"/>
    <col min="6154" max="6154" width="1.85546875" style="68" customWidth="1"/>
    <col min="6155" max="6400" width="9" style="68"/>
    <col min="6401" max="6401" width="3.28515625" style="68" customWidth="1"/>
    <col min="6402" max="6402" width="7.5703125" style="68" customWidth="1"/>
    <col min="6403" max="6403" width="6.7109375" style="68" customWidth="1"/>
    <col min="6404" max="6404" width="19.85546875" style="68" customWidth="1"/>
    <col min="6405" max="6407" width="9.42578125" style="68" customWidth="1"/>
    <col min="6408" max="6408" width="10.28515625" style="68" customWidth="1"/>
    <col min="6409" max="6409" width="11.140625" style="68" customWidth="1"/>
    <col min="6410" max="6410" width="1.85546875" style="68" customWidth="1"/>
    <col min="6411" max="6656" width="9" style="68"/>
    <col min="6657" max="6657" width="3.28515625" style="68" customWidth="1"/>
    <col min="6658" max="6658" width="7.5703125" style="68" customWidth="1"/>
    <col min="6659" max="6659" width="6.7109375" style="68" customWidth="1"/>
    <col min="6660" max="6660" width="19.85546875" style="68" customWidth="1"/>
    <col min="6661" max="6663" width="9.42578125" style="68" customWidth="1"/>
    <col min="6664" max="6664" width="10.28515625" style="68" customWidth="1"/>
    <col min="6665" max="6665" width="11.140625" style="68" customWidth="1"/>
    <col min="6666" max="6666" width="1.85546875" style="68" customWidth="1"/>
    <col min="6667" max="6912" width="9" style="68"/>
    <col min="6913" max="6913" width="3.28515625" style="68" customWidth="1"/>
    <col min="6914" max="6914" width="7.5703125" style="68" customWidth="1"/>
    <col min="6915" max="6915" width="6.7109375" style="68" customWidth="1"/>
    <col min="6916" max="6916" width="19.85546875" style="68" customWidth="1"/>
    <col min="6917" max="6919" width="9.42578125" style="68" customWidth="1"/>
    <col min="6920" max="6920" width="10.28515625" style="68" customWidth="1"/>
    <col min="6921" max="6921" width="11.140625" style="68" customWidth="1"/>
    <col min="6922" max="6922" width="1.85546875" style="68" customWidth="1"/>
    <col min="6923" max="7168" width="9" style="68"/>
    <col min="7169" max="7169" width="3.28515625" style="68" customWidth="1"/>
    <col min="7170" max="7170" width="7.5703125" style="68" customWidth="1"/>
    <col min="7171" max="7171" width="6.7109375" style="68" customWidth="1"/>
    <col min="7172" max="7172" width="19.85546875" style="68" customWidth="1"/>
    <col min="7173" max="7175" width="9.42578125" style="68" customWidth="1"/>
    <col min="7176" max="7176" width="10.28515625" style="68" customWidth="1"/>
    <col min="7177" max="7177" width="11.140625" style="68" customWidth="1"/>
    <col min="7178" max="7178" width="1.85546875" style="68" customWidth="1"/>
    <col min="7179" max="7424" width="9" style="68"/>
    <col min="7425" max="7425" width="3.28515625" style="68" customWidth="1"/>
    <col min="7426" max="7426" width="7.5703125" style="68" customWidth="1"/>
    <col min="7427" max="7427" width="6.7109375" style="68" customWidth="1"/>
    <col min="7428" max="7428" width="19.85546875" style="68" customWidth="1"/>
    <col min="7429" max="7431" width="9.42578125" style="68" customWidth="1"/>
    <col min="7432" max="7432" width="10.28515625" style="68" customWidth="1"/>
    <col min="7433" max="7433" width="11.140625" style="68" customWidth="1"/>
    <col min="7434" max="7434" width="1.85546875" style="68" customWidth="1"/>
    <col min="7435" max="7680" width="9" style="68"/>
    <col min="7681" max="7681" width="3.28515625" style="68" customWidth="1"/>
    <col min="7682" max="7682" width="7.5703125" style="68" customWidth="1"/>
    <col min="7683" max="7683" width="6.7109375" style="68" customWidth="1"/>
    <col min="7684" max="7684" width="19.85546875" style="68" customWidth="1"/>
    <col min="7685" max="7687" width="9.42578125" style="68" customWidth="1"/>
    <col min="7688" max="7688" width="10.28515625" style="68" customWidth="1"/>
    <col min="7689" max="7689" width="11.140625" style="68" customWidth="1"/>
    <col min="7690" max="7690" width="1.85546875" style="68" customWidth="1"/>
    <col min="7691" max="7936" width="9" style="68"/>
    <col min="7937" max="7937" width="3.28515625" style="68" customWidth="1"/>
    <col min="7938" max="7938" width="7.5703125" style="68" customWidth="1"/>
    <col min="7939" max="7939" width="6.7109375" style="68" customWidth="1"/>
    <col min="7940" max="7940" width="19.85546875" style="68" customWidth="1"/>
    <col min="7941" max="7943" width="9.42578125" style="68" customWidth="1"/>
    <col min="7944" max="7944" width="10.28515625" style="68" customWidth="1"/>
    <col min="7945" max="7945" width="11.140625" style="68" customWidth="1"/>
    <col min="7946" max="7946" width="1.85546875" style="68" customWidth="1"/>
    <col min="7947" max="8192" width="9" style="68"/>
    <col min="8193" max="8193" width="3.28515625" style="68" customWidth="1"/>
    <col min="8194" max="8194" width="7.5703125" style="68" customWidth="1"/>
    <col min="8195" max="8195" width="6.7109375" style="68" customWidth="1"/>
    <col min="8196" max="8196" width="19.85546875" style="68" customWidth="1"/>
    <col min="8197" max="8199" width="9.42578125" style="68" customWidth="1"/>
    <col min="8200" max="8200" width="10.28515625" style="68" customWidth="1"/>
    <col min="8201" max="8201" width="11.140625" style="68" customWidth="1"/>
    <col min="8202" max="8202" width="1.85546875" style="68" customWidth="1"/>
    <col min="8203" max="8448" width="9" style="68"/>
    <col min="8449" max="8449" width="3.28515625" style="68" customWidth="1"/>
    <col min="8450" max="8450" width="7.5703125" style="68" customWidth="1"/>
    <col min="8451" max="8451" width="6.7109375" style="68" customWidth="1"/>
    <col min="8452" max="8452" width="19.85546875" style="68" customWidth="1"/>
    <col min="8453" max="8455" width="9.42578125" style="68" customWidth="1"/>
    <col min="8456" max="8456" width="10.28515625" style="68" customWidth="1"/>
    <col min="8457" max="8457" width="11.140625" style="68" customWidth="1"/>
    <col min="8458" max="8458" width="1.85546875" style="68" customWidth="1"/>
    <col min="8459" max="8704" width="9" style="68"/>
    <col min="8705" max="8705" width="3.28515625" style="68" customWidth="1"/>
    <col min="8706" max="8706" width="7.5703125" style="68" customWidth="1"/>
    <col min="8707" max="8707" width="6.7109375" style="68" customWidth="1"/>
    <col min="8708" max="8708" width="19.85546875" style="68" customWidth="1"/>
    <col min="8709" max="8711" width="9.42578125" style="68" customWidth="1"/>
    <col min="8712" max="8712" width="10.28515625" style="68" customWidth="1"/>
    <col min="8713" max="8713" width="11.140625" style="68" customWidth="1"/>
    <col min="8714" max="8714" width="1.85546875" style="68" customWidth="1"/>
    <col min="8715" max="8960" width="9" style="68"/>
    <col min="8961" max="8961" width="3.28515625" style="68" customWidth="1"/>
    <col min="8962" max="8962" width="7.5703125" style="68" customWidth="1"/>
    <col min="8963" max="8963" width="6.7109375" style="68" customWidth="1"/>
    <col min="8964" max="8964" width="19.85546875" style="68" customWidth="1"/>
    <col min="8965" max="8967" width="9.42578125" style="68" customWidth="1"/>
    <col min="8968" max="8968" width="10.28515625" style="68" customWidth="1"/>
    <col min="8969" max="8969" width="11.140625" style="68" customWidth="1"/>
    <col min="8970" max="8970" width="1.85546875" style="68" customWidth="1"/>
    <col min="8971" max="9216" width="9" style="68"/>
    <col min="9217" max="9217" width="3.28515625" style="68" customWidth="1"/>
    <col min="9218" max="9218" width="7.5703125" style="68" customWidth="1"/>
    <col min="9219" max="9219" width="6.7109375" style="68" customWidth="1"/>
    <col min="9220" max="9220" width="19.85546875" style="68" customWidth="1"/>
    <col min="9221" max="9223" width="9.42578125" style="68" customWidth="1"/>
    <col min="9224" max="9224" width="10.28515625" style="68" customWidth="1"/>
    <col min="9225" max="9225" width="11.140625" style="68" customWidth="1"/>
    <col min="9226" max="9226" width="1.85546875" style="68" customWidth="1"/>
    <col min="9227" max="9472" width="9" style="68"/>
    <col min="9473" max="9473" width="3.28515625" style="68" customWidth="1"/>
    <col min="9474" max="9474" width="7.5703125" style="68" customWidth="1"/>
    <col min="9475" max="9475" width="6.7109375" style="68" customWidth="1"/>
    <col min="9476" max="9476" width="19.85546875" style="68" customWidth="1"/>
    <col min="9477" max="9479" width="9.42578125" style="68" customWidth="1"/>
    <col min="9480" max="9480" width="10.28515625" style="68" customWidth="1"/>
    <col min="9481" max="9481" width="11.140625" style="68" customWidth="1"/>
    <col min="9482" max="9482" width="1.85546875" style="68" customWidth="1"/>
    <col min="9483" max="9728" width="9" style="68"/>
    <col min="9729" max="9729" width="3.28515625" style="68" customWidth="1"/>
    <col min="9730" max="9730" width="7.5703125" style="68" customWidth="1"/>
    <col min="9731" max="9731" width="6.7109375" style="68" customWidth="1"/>
    <col min="9732" max="9732" width="19.85546875" style="68" customWidth="1"/>
    <col min="9733" max="9735" width="9.42578125" style="68" customWidth="1"/>
    <col min="9736" max="9736" width="10.28515625" style="68" customWidth="1"/>
    <col min="9737" max="9737" width="11.140625" style="68" customWidth="1"/>
    <col min="9738" max="9738" width="1.85546875" style="68" customWidth="1"/>
    <col min="9739" max="9984" width="9" style="68"/>
    <col min="9985" max="9985" width="3.28515625" style="68" customWidth="1"/>
    <col min="9986" max="9986" width="7.5703125" style="68" customWidth="1"/>
    <col min="9987" max="9987" width="6.7109375" style="68" customWidth="1"/>
    <col min="9988" max="9988" width="19.85546875" style="68" customWidth="1"/>
    <col min="9989" max="9991" width="9.42578125" style="68" customWidth="1"/>
    <col min="9992" max="9992" width="10.28515625" style="68" customWidth="1"/>
    <col min="9993" max="9993" width="11.140625" style="68" customWidth="1"/>
    <col min="9994" max="9994" width="1.85546875" style="68" customWidth="1"/>
    <col min="9995" max="10240" width="9" style="68"/>
    <col min="10241" max="10241" width="3.28515625" style="68" customWidth="1"/>
    <col min="10242" max="10242" width="7.5703125" style="68" customWidth="1"/>
    <col min="10243" max="10243" width="6.7109375" style="68" customWidth="1"/>
    <col min="10244" max="10244" width="19.85546875" style="68" customWidth="1"/>
    <col min="10245" max="10247" width="9.42578125" style="68" customWidth="1"/>
    <col min="10248" max="10248" width="10.28515625" style="68" customWidth="1"/>
    <col min="10249" max="10249" width="11.140625" style="68" customWidth="1"/>
    <col min="10250" max="10250" width="1.85546875" style="68" customWidth="1"/>
    <col min="10251" max="10496" width="9" style="68"/>
    <col min="10497" max="10497" width="3.28515625" style="68" customWidth="1"/>
    <col min="10498" max="10498" width="7.5703125" style="68" customWidth="1"/>
    <col min="10499" max="10499" width="6.7109375" style="68" customWidth="1"/>
    <col min="10500" max="10500" width="19.85546875" style="68" customWidth="1"/>
    <col min="10501" max="10503" width="9.42578125" style="68" customWidth="1"/>
    <col min="10504" max="10504" width="10.28515625" style="68" customWidth="1"/>
    <col min="10505" max="10505" width="11.140625" style="68" customWidth="1"/>
    <col min="10506" max="10506" width="1.85546875" style="68" customWidth="1"/>
    <col min="10507" max="10752" width="9" style="68"/>
    <col min="10753" max="10753" width="3.28515625" style="68" customWidth="1"/>
    <col min="10754" max="10754" width="7.5703125" style="68" customWidth="1"/>
    <col min="10755" max="10755" width="6.7109375" style="68" customWidth="1"/>
    <col min="10756" max="10756" width="19.85546875" style="68" customWidth="1"/>
    <col min="10757" max="10759" width="9.42578125" style="68" customWidth="1"/>
    <col min="10760" max="10760" width="10.28515625" style="68" customWidth="1"/>
    <col min="10761" max="10761" width="11.140625" style="68" customWidth="1"/>
    <col min="10762" max="10762" width="1.85546875" style="68" customWidth="1"/>
    <col min="10763" max="11008" width="9" style="68"/>
    <col min="11009" max="11009" width="3.28515625" style="68" customWidth="1"/>
    <col min="11010" max="11010" width="7.5703125" style="68" customWidth="1"/>
    <col min="11011" max="11011" width="6.7109375" style="68" customWidth="1"/>
    <col min="11012" max="11012" width="19.85546875" style="68" customWidth="1"/>
    <col min="11013" max="11015" width="9.42578125" style="68" customWidth="1"/>
    <col min="11016" max="11016" width="10.28515625" style="68" customWidth="1"/>
    <col min="11017" max="11017" width="11.140625" style="68" customWidth="1"/>
    <col min="11018" max="11018" width="1.85546875" style="68" customWidth="1"/>
    <col min="11019" max="11264" width="9" style="68"/>
    <col min="11265" max="11265" width="3.28515625" style="68" customWidth="1"/>
    <col min="11266" max="11266" width="7.5703125" style="68" customWidth="1"/>
    <col min="11267" max="11267" width="6.7109375" style="68" customWidth="1"/>
    <col min="11268" max="11268" width="19.85546875" style="68" customWidth="1"/>
    <col min="11269" max="11271" width="9.42578125" style="68" customWidth="1"/>
    <col min="11272" max="11272" width="10.28515625" style="68" customWidth="1"/>
    <col min="11273" max="11273" width="11.140625" style="68" customWidth="1"/>
    <col min="11274" max="11274" width="1.85546875" style="68" customWidth="1"/>
    <col min="11275" max="11520" width="9" style="68"/>
    <col min="11521" max="11521" width="3.28515625" style="68" customWidth="1"/>
    <col min="11522" max="11522" width="7.5703125" style="68" customWidth="1"/>
    <col min="11523" max="11523" width="6.7109375" style="68" customWidth="1"/>
    <col min="11524" max="11524" width="19.85546875" style="68" customWidth="1"/>
    <col min="11525" max="11527" width="9.42578125" style="68" customWidth="1"/>
    <col min="11528" max="11528" width="10.28515625" style="68" customWidth="1"/>
    <col min="11529" max="11529" width="11.140625" style="68" customWidth="1"/>
    <col min="11530" max="11530" width="1.85546875" style="68" customWidth="1"/>
    <col min="11531" max="11776" width="9" style="68"/>
    <col min="11777" max="11777" width="3.28515625" style="68" customWidth="1"/>
    <col min="11778" max="11778" width="7.5703125" style="68" customWidth="1"/>
    <col min="11779" max="11779" width="6.7109375" style="68" customWidth="1"/>
    <col min="11780" max="11780" width="19.85546875" style="68" customWidth="1"/>
    <col min="11781" max="11783" width="9.42578125" style="68" customWidth="1"/>
    <col min="11784" max="11784" width="10.28515625" style="68" customWidth="1"/>
    <col min="11785" max="11785" width="11.140625" style="68" customWidth="1"/>
    <col min="11786" max="11786" width="1.85546875" style="68" customWidth="1"/>
    <col min="11787" max="12032" width="9" style="68"/>
    <col min="12033" max="12033" width="3.28515625" style="68" customWidth="1"/>
    <col min="12034" max="12034" width="7.5703125" style="68" customWidth="1"/>
    <col min="12035" max="12035" width="6.7109375" style="68" customWidth="1"/>
    <col min="12036" max="12036" width="19.85546875" style="68" customWidth="1"/>
    <col min="12037" max="12039" width="9.42578125" style="68" customWidth="1"/>
    <col min="12040" max="12040" width="10.28515625" style="68" customWidth="1"/>
    <col min="12041" max="12041" width="11.140625" style="68" customWidth="1"/>
    <col min="12042" max="12042" width="1.85546875" style="68" customWidth="1"/>
    <col min="12043" max="12288" width="9" style="68"/>
    <col min="12289" max="12289" width="3.28515625" style="68" customWidth="1"/>
    <col min="12290" max="12290" width="7.5703125" style="68" customWidth="1"/>
    <col min="12291" max="12291" width="6.7109375" style="68" customWidth="1"/>
    <col min="12292" max="12292" width="19.85546875" style="68" customWidth="1"/>
    <col min="12293" max="12295" width="9.42578125" style="68" customWidth="1"/>
    <col min="12296" max="12296" width="10.28515625" style="68" customWidth="1"/>
    <col min="12297" max="12297" width="11.140625" style="68" customWidth="1"/>
    <col min="12298" max="12298" width="1.85546875" style="68" customWidth="1"/>
    <col min="12299" max="12544" width="9" style="68"/>
    <col min="12545" max="12545" width="3.28515625" style="68" customWidth="1"/>
    <col min="12546" max="12546" width="7.5703125" style="68" customWidth="1"/>
    <col min="12547" max="12547" width="6.7109375" style="68" customWidth="1"/>
    <col min="12548" max="12548" width="19.85546875" style="68" customWidth="1"/>
    <col min="12549" max="12551" width="9.42578125" style="68" customWidth="1"/>
    <col min="12552" max="12552" width="10.28515625" style="68" customWidth="1"/>
    <col min="12553" max="12553" width="11.140625" style="68" customWidth="1"/>
    <col min="12554" max="12554" width="1.85546875" style="68" customWidth="1"/>
    <col min="12555" max="12800" width="9" style="68"/>
    <col min="12801" max="12801" width="3.28515625" style="68" customWidth="1"/>
    <col min="12802" max="12802" width="7.5703125" style="68" customWidth="1"/>
    <col min="12803" max="12803" width="6.7109375" style="68" customWidth="1"/>
    <col min="12804" max="12804" width="19.85546875" style="68" customWidth="1"/>
    <col min="12805" max="12807" width="9.42578125" style="68" customWidth="1"/>
    <col min="12808" max="12808" width="10.28515625" style="68" customWidth="1"/>
    <col min="12809" max="12809" width="11.140625" style="68" customWidth="1"/>
    <col min="12810" max="12810" width="1.85546875" style="68" customWidth="1"/>
    <col min="12811" max="13056" width="9" style="68"/>
    <col min="13057" max="13057" width="3.28515625" style="68" customWidth="1"/>
    <col min="13058" max="13058" width="7.5703125" style="68" customWidth="1"/>
    <col min="13059" max="13059" width="6.7109375" style="68" customWidth="1"/>
    <col min="13060" max="13060" width="19.85546875" style="68" customWidth="1"/>
    <col min="13061" max="13063" width="9.42578125" style="68" customWidth="1"/>
    <col min="13064" max="13064" width="10.28515625" style="68" customWidth="1"/>
    <col min="13065" max="13065" width="11.140625" style="68" customWidth="1"/>
    <col min="13066" max="13066" width="1.85546875" style="68" customWidth="1"/>
    <col min="13067" max="13312" width="9" style="68"/>
    <col min="13313" max="13313" width="3.28515625" style="68" customWidth="1"/>
    <col min="13314" max="13314" width="7.5703125" style="68" customWidth="1"/>
    <col min="13315" max="13315" width="6.7109375" style="68" customWidth="1"/>
    <col min="13316" max="13316" width="19.85546875" style="68" customWidth="1"/>
    <col min="13317" max="13319" width="9.42578125" style="68" customWidth="1"/>
    <col min="13320" max="13320" width="10.28515625" style="68" customWidth="1"/>
    <col min="13321" max="13321" width="11.140625" style="68" customWidth="1"/>
    <col min="13322" max="13322" width="1.85546875" style="68" customWidth="1"/>
    <col min="13323" max="13568" width="9" style="68"/>
    <col min="13569" max="13569" width="3.28515625" style="68" customWidth="1"/>
    <col min="13570" max="13570" width="7.5703125" style="68" customWidth="1"/>
    <col min="13571" max="13571" width="6.7109375" style="68" customWidth="1"/>
    <col min="13572" max="13572" width="19.85546875" style="68" customWidth="1"/>
    <col min="13573" max="13575" width="9.42578125" style="68" customWidth="1"/>
    <col min="13576" max="13576" width="10.28515625" style="68" customWidth="1"/>
    <col min="13577" max="13577" width="11.140625" style="68" customWidth="1"/>
    <col min="13578" max="13578" width="1.85546875" style="68" customWidth="1"/>
    <col min="13579" max="13824" width="9" style="68"/>
    <col min="13825" max="13825" width="3.28515625" style="68" customWidth="1"/>
    <col min="13826" max="13826" width="7.5703125" style="68" customWidth="1"/>
    <col min="13827" max="13827" width="6.7109375" style="68" customWidth="1"/>
    <col min="13828" max="13828" width="19.85546875" style="68" customWidth="1"/>
    <col min="13829" max="13831" width="9.42578125" style="68" customWidth="1"/>
    <col min="13832" max="13832" width="10.28515625" style="68" customWidth="1"/>
    <col min="13833" max="13833" width="11.140625" style="68" customWidth="1"/>
    <col min="13834" max="13834" width="1.85546875" style="68" customWidth="1"/>
    <col min="13835" max="14080" width="9" style="68"/>
    <col min="14081" max="14081" width="3.28515625" style="68" customWidth="1"/>
    <col min="14082" max="14082" width="7.5703125" style="68" customWidth="1"/>
    <col min="14083" max="14083" width="6.7109375" style="68" customWidth="1"/>
    <col min="14084" max="14084" width="19.85546875" style="68" customWidth="1"/>
    <col min="14085" max="14087" width="9.42578125" style="68" customWidth="1"/>
    <col min="14088" max="14088" width="10.28515625" style="68" customWidth="1"/>
    <col min="14089" max="14089" width="11.140625" style="68" customWidth="1"/>
    <col min="14090" max="14090" width="1.85546875" style="68" customWidth="1"/>
    <col min="14091" max="14336" width="9" style="68"/>
    <col min="14337" max="14337" width="3.28515625" style="68" customWidth="1"/>
    <col min="14338" max="14338" width="7.5703125" style="68" customWidth="1"/>
    <col min="14339" max="14339" width="6.7109375" style="68" customWidth="1"/>
    <col min="14340" max="14340" width="19.85546875" style="68" customWidth="1"/>
    <col min="14341" max="14343" width="9.42578125" style="68" customWidth="1"/>
    <col min="14344" max="14344" width="10.28515625" style="68" customWidth="1"/>
    <col min="14345" max="14345" width="11.140625" style="68" customWidth="1"/>
    <col min="14346" max="14346" width="1.85546875" style="68" customWidth="1"/>
    <col min="14347" max="14592" width="9" style="68"/>
    <col min="14593" max="14593" width="3.28515625" style="68" customWidth="1"/>
    <col min="14594" max="14594" width="7.5703125" style="68" customWidth="1"/>
    <col min="14595" max="14595" width="6.7109375" style="68" customWidth="1"/>
    <col min="14596" max="14596" width="19.85546875" style="68" customWidth="1"/>
    <col min="14597" max="14599" width="9.42578125" style="68" customWidth="1"/>
    <col min="14600" max="14600" width="10.28515625" style="68" customWidth="1"/>
    <col min="14601" max="14601" width="11.140625" style="68" customWidth="1"/>
    <col min="14602" max="14602" width="1.85546875" style="68" customWidth="1"/>
    <col min="14603" max="14848" width="9" style="68"/>
    <col min="14849" max="14849" width="3.28515625" style="68" customWidth="1"/>
    <col min="14850" max="14850" width="7.5703125" style="68" customWidth="1"/>
    <col min="14851" max="14851" width="6.7109375" style="68" customWidth="1"/>
    <col min="14852" max="14852" width="19.85546875" style="68" customWidth="1"/>
    <col min="14853" max="14855" width="9.42578125" style="68" customWidth="1"/>
    <col min="14856" max="14856" width="10.28515625" style="68" customWidth="1"/>
    <col min="14857" max="14857" width="11.140625" style="68" customWidth="1"/>
    <col min="14858" max="14858" width="1.85546875" style="68" customWidth="1"/>
    <col min="14859" max="15104" width="9" style="68"/>
    <col min="15105" max="15105" width="3.28515625" style="68" customWidth="1"/>
    <col min="15106" max="15106" width="7.5703125" style="68" customWidth="1"/>
    <col min="15107" max="15107" width="6.7109375" style="68" customWidth="1"/>
    <col min="15108" max="15108" width="19.85546875" style="68" customWidth="1"/>
    <col min="15109" max="15111" width="9.42578125" style="68" customWidth="1"/>
    <col min="15112" max="15112" width="10.28515625" style="68" customWidth="1"/>
    <col min="15113" max="15113" width="11.140625" style="68" customWidth="1"/>
    <col min="15114" max="15114" width="1.85546875" style="68" customWidth="1"/>
    <col min="15115" max="15360" width="9" style="68"/>
    <col min="15361" max="15361" width="3.28515625" style="68" customWidth="1"/>
    <col min="15362" max="15362" width="7.5703125" style="68" customWidth="1"/>
    <col min="15363" max="15363" width="6.7109375" style="68" customWidth="1"/>
    <col min="15364" max="15364" width="19.85546875" style="68" customWidth="1"/>
    <col min="15365" max="15367" width="9.42578125" style="68" customWidth="1"/>
    <col min="15368" max="15368" width="10.28515625" style="68" customWidth="1"/>
    <col min="15369" max="15369" width="11.140625" style="68" customWidth="1"/>
    <col min="15370" max="15370" width="1.85546875" style="68" customWidth="1"/>
    <col min="15371" max="15616" width="9" style="68"/>
    <col min="15617" max="15617" width="3.28515625" style="68" customWidth="1"/>
    <col min="15618" max="15618" width="7.5703125" style="68" customWidth="1"/>
    <col min="15619" max="15619" width="6.7109375" style="68" customWidth="1"/>
    <col min="15620" max="15620" width="19.85546875" style="68" customWidth="1"/>
    <col min="15621" max="15623" width="9.42578125" style="68" customWidth="1"/>
    <col min="15624" max="15624" width="10.28515625" style="68" customWidth="1"/>
    <col min="15625" max="15625" width="11.140625" style="68" customWidth="1"/>
    <col min="15626" max="15626" width="1.85546875" style="68" customWidth="1"/>
    <col min="15627" max="15872" width="9" style="68"/>
    <col min="15873" max="15873" width="3.28515625" style="68" customWidth="1"/>
    <col min="15874" max="15874" width="7.5703125" style="68" customWidth="1"/>
    <col min="15875" max="15875" width="6.7109375" style="68" customWidth="1"/>
    <col min="15876" max="15876" width="19.85546875" style="68" customWidth="1"/>
    <col min="15877" max="15879" width="9.42578125" style="68" customWidth="1"/>
    <col min="15880" max="15880" width="10.28515625" style="68" customWidth="1"/>
    <col min="15881" max="15881" width="11.140625" style="68" customWidth="1"/>
    <col min="15882" max="15882" width="1.85546875" style="68" customWidth="1"/>
    <col min="15883" max="16128" width="9" style="68"/>
    <col min="16129" max="16129" width="3.28515625" style="68" customWidth="1"/>
    <col min="16130" max="16130" width="7.5703125" style="68" customWidth="1"/>
    <col min="16131" max="16131" width="6.7109375" style="68" customWidth="1"/>
    <col min="16132" max="16132" width="19.85546875" style="68" customWidth="1"/>
    <col min="16133" max="16135" width="9.42578125" style="68" customWidth="1"/>
    <col min="16136" max="16136" width="10.28515625" style="68" customWidth="1"/>
    <col min="16137" max="16137" width="11.140625" style="68" customWidth="1"/>
    <col min="16138" max="16138" width="1.85546875" style="68" customWidth="1"/>
    <col min="16139" max="16384" width="9" style="68"/>
  </cols>
  <sheetData>
    <row r="1" spans="1:9" ht="23.25" customHeight="1" x14ac:dyDescent="0.2">
      <c r="A1" s="517"/>
      <c r="I1" s="70" t="s">
        <v>128</v>
      </c>
    </row>
    <row r="2" spans="1:9" s="73" customFormat="1" ht="12.95" customHeight="1" x14ac:dyDescent="0.2">
      <c r="A2" s="517"/>
      <c r="B2" s="71" t="s">
        <v>44</v>
      </c>
      <c r="C2" s="71"/>
      <c r="D2" s="72"/>
      <c r="E2" s="71"/>
      <c r="F2" s="71"/>
      <c r="G2" s="71"/>
      <c r="H2" s="71"/>
      <c r="I2" s="71"/>
    </row>
    <row r="3" spans="1:9" s="73" customFormat="1" ht="12.95" customHeight="1" x14ac:dyDescent="0.2">
      <c r="A3" s="517"/>
      <c r="B3" s="71" t="s">
        <v>4</v>
      </c>
      <c r="C3" s="71"/>
      <c r="D3" s="72"/>
      <c r="E3" s="71"/>
      <c r="F3" s="71"/>
      <c r="G3" s="71"/>
      <c r="H3" s="71"/>
      <c r="I3" s="71"/>
    </row>
    <row r="4" spans="1:9" s="73" customFormat="1" ht="12.95" customHeight="1" x14ac:dyDescent="0.2">
      <c r="A4" s="517"/>
      <c r="B4" s="71" t="str">
        <f>"Premi lordi contabilizzati "&amp;IF([1]datitrim!J1=0,"nell'anno ","a tutto il "&amp;TRIM([1]datitrim!J1)&amp;" trimestre ")&amp;[1]datitrim!I1</f>
        <v>Premi lordi contabilizzati nell'anno 2015</v>
      </c>
      <c r="C4" s="71"/>
      <c r="D4" s="72"/>
      <c r="E4" s="71"/>
      <c r="F4" s="71"/>
      <c r="G4" s="71"/>
      <c r="H4" s="71"/>
      <c r="I4" s="71"/>
    </row>
    <row r="5" spans="1:9" s="73" customFormat="1" ht="12.95" customHeight="1" x14ac:dyDescent="0.2">
      <c r="A5" s="517"/>
      <c r="B5" s="68"/>
      <c r="H5" s="212"/>
      <c r="I5" s="74" t="s">
        <v>5</v>
      </c>
    </row>
    <row r="6" spans="1:9" ht="12.95" customHeight="1" x14ac:dyDescent="0.2">
      <c r="A6" s="517"/>
      <c r="B6" s="518" t="s">
        <v>46</v>
      </c>
      <c r="C6" s="519"/>
      <c r="D6" s="520"/>
      <c r="E6" s="76" t="s">
        <v>129</v>
      </c>
      <c r="F6" s="79"/>
      <c r="G6" s="79"/>
      <c r="H6" s="213"/>
      <c r="I6" s="119"/>
    </row>
    <row r="7" spans="1:9" ht="12.95" customHeight="1" x14ac:dyDescent="0.2">
      <c r="A7" s="517"/>
      <c r="B7" s="521"/>
      <c r="C7" s="522"/>
      <c r="D7" s="523"/>
      <c r="E7" s="511" t="s">
        <v>130</v>
      </c>
      <c r="F7" s="511" t="s">
        <v>53</v>
      </c>
      <c r="G7" s="511" t="s">
        <v>54</v>
      </c>
      <c r="H7" s="513" t="s">
        <v>55</v>
      </c>
      <c r="I7" s="81" t="s">
        <v>131</v>
      </c>
    </row>
    <row r="8" spans="1:9" ht="12.95" customHeight="1" x14ac:dyDescent="0.2">
      <c r="A8" s="517"/>
      <c r="B8" s="524"/>
      <c r="C8" s="525"/>
      <c r="D8" s="526"/>
      <c r="E8" s="512"/>
      <c r="F8" s="512"/>
      <c r="G8" s="512"/>
      <c r="H8" s="514"/>
      <c r="I8" s="214" t="s">
        <v>132</v>
      </c>
    </row>
    <row r="9" spans="1:9" ht="12.95" customHeight="1" x14ac:dyDescent="0.2">
      <c r="A9" s="517"/>
      <c r="B9" s="122" t="s">
        <v>59</v>
      </c>
      <c r="C9" s="123" t="s">
        <v>60</v>
      </c>
      <c r="D9" s="124"/>
      <c r="E9" s="87"/>
      <c r="F9" s="87"/>
      <c r="G9" s="87"/>
      <c r="H9" s="88"/>
      <c r="I9" s="87"/>
    </row>
    <row r="10" spans="1:9" ht="12" customHeight="1" x14ac:dyDescent="0.2">
      <c r="A10" s="517"/>
      <c r="B10" s="89"/>
      <c r="C10" s="86" t="s">
        <v>133</v>
      </c>
      <c r="D10" s="127"/>
      <c r="E10" s="90">
        <f>[1]datitrim!C67</f>
        <v>31</v>
      </c>
      <c r="F10" s="90">
        <f>[1]datitrim!D67</f>
        <v>0</v>
      </c>
      <c r="G10" s="90">
        <f>[1]datitrim!E67</f>
        <v>0</v>
      </c>
      <c r="H10" s="91">
        <f>[1]datitrim!F67</f>
        <v>31</v>
      </c>
      <c r="I10" s="90">
        <f>[1]datitrim!G67</f>
        <v>0</v>
      </c>
    </row>
    <row r="11" spans="1:9" ht="12" customHeight="1" x14ac:dyDescent="0.2">
      <c r="A11" s="517"/>
      <c r="B11" s="89"/>
      <c r="C11" s="69" t="s">
        <v>61</v>
      </c>
      <c r="D11" s="130"/>
      <c r="E11" s="90">
        <f>[1]datitrim!C68</f>
        <v>4530346</v>
      </c>
      <c r="F11" s="90">
        <f>[1]datitrim!D68</f>
        <v>61116568</v>
      </c>
      <c r="G11" s="90">
        <f>[1]datitrim!E68</f>
        <v>8124990</v>
      </c>
      <c r="H11" s="91">
        <f>[1]datitrim!F68</f>
        <v>73771904</v>
      </c>
      <c r="I11" s="90">
        <f>[1]datitrim!G68</f>
        <v>3250066</v>
      </c>
    </row>
    <row r="12" spans="1:9" ht="12" customHeight="1" x14ac:dyDescent="0.2">
      <c r="A12" s="517"/>
      <c r="B12" s="89"/>
      <c r="C12" s="92" t="s">
        <v>62</v>
      </c>
      <c r="D12" s="130"/>
      <c r="E12" s="90">
        <f>[1]datitrim!C69</f>
        <v>45344</v>
      </c>
      <c r="F12" s="90">
        <f>[1]datitrim!D69</f>
        <v>111734</v>
      </c>
      <c r="G12" s="90">
        <f>[1]datitrim!E69</f>
        <v>30730</v>
      </c>
      <c r="H12" s="91">
        <f>[1]datitrim!F69</f>
        <v>187808</v>
      </c>
      <c r="I12" s="90">
        <f>[1]datitrim!G69</f>
        <v>16816</v>
      </c>
    </row>
    <row r="13" spans="1:9" ht="12" customHeight="1" x14ac:dyDescent="0.2">
      <c r="A13" s="517"/>
      <c r="B13" s="89"/>
      <c r="C13" s="92" t="s">
        <v>134</v>
      </c>
      <c r="D13" s="130"/>
      <c r="E13" s="90">
        <f>[1]datitrim!C98</f>
        <v>10465</v>
      </c>
      <c r="F13" s="90">
        <f>[1]datitrim!D98</f>
        <v>0</v>
      </c>
      <c r="G13" s="90">
        <f>[1]datitrim!E98</f>
        <v>2913270</v>
      </c>
      <c r="H13" s="91">
        <f>[1]datitrim!F98</f>
        <v>2923735</v>
      </c>
      <c r="I13" s="90">
        <f>[1]datitrim!G98</f>
        <v>548384</v>
      </c>
    </row>
    <row r="14" spans="1:9" ht="12" customHeight="1" x14ac:dyDescent="0.2">
      <c r="A14" s="517"/>
      <c r="B14" s="89"/>
      <c r="C14" s="69" t="s">
        <v>64</v>
      </c>
      <c r="D14" s="130"/>
      <c r="E14" s="90">
        <f>[1]datitrim!C70</f>
        <v>520975</v>
      </c>
      <c r="F14" s="90">
        <f>[1]datitrim!D70</f>
        <v>182640</v>
      </c>
      <c r="G14" s="90">
        <f>[1]datitrim!E70</f>
        <v>7245</v>
      </c>
      <c r="H14" s="91">
        <f>[1]datitrim!F70</f>
        <v>710860</v>
      </c>
      <c r="I14" s="90">
        <f>[1]datitrim!G70</f>
        <v>111929</v>
      </c>
    </row>
    <row r="15" spans="1:9" ht="12" customHeight="1" x14ac:dyDescent="0.2">
      <c r="A15" s="517"/>
      <c r="B15" s="89"/>
      <c r="C15" s="69" t="s">
        <v>65</v>
      </c>
      <c r="D15" s="130"/>
      <c r="E15" s="90">
        <f>[1]datitrim!C71</f>
        <v>7692</v>
      </c>
      <c r="F15" s="90">
        <f>[1]datitrim!D71</f>
        <v>9601</v>
      </c>
      <c r="G15" s="90">
        <f>[1]datitrim!E71</f>
        <v>27210</v>
      </c>
      <c r="H15" s="91">
        <f>[1]datitrim!F71</f>
        <v>44503</v>
      </c>
      <c r="I15" s="90">
        <f>[1]datitrim!G71</f>
        <v>898</v>
      </c>
    </row>
    <row r="16" spans="1:9" ht="12" customHeight="1" x14ac:dyDescent="0.2">
      <c r="A16" s="517"/>
      <c r="B16" s="89"/>
      <c r="C16" s="69" t="s">
        <v>66</v>
      </c>
      <c r="D16" s="130"/>
      <c r="E16" s="90">
        <f>E10+E11+E14+E15</f>
        <v>5059044</v>
      </c>
      <c r="F16" s="90">
        <f>F10+F11+F14+F15</f>
        <v>61308809</v>
      </c>
      <c r="G16" s="90">
        <f>G10+G11+G14+G15</f>
        <v>8159445</v>
      </c>
      <c r="H16" s="91">
        <f>E16+F16+G16</f>
        <v>74527298</v>
      </c>
      <c r="I16" s="90">
        <f>I10+I11+I14+I15</f>
        <v>3362893</v>
      </c>
    </row>
    <row r="17" spans="1:9" ht="14.1" customHeight="1" x14ac:dyDescent="0.2">
      <c r="A17" s="517"/>
      <c r="B17" s="85"/>
      <c r="C17" s="86" t="s">
        <v>69</v>
      </c>
      <c r="D17" s="127"/>
      <c r="E17" s="90"/>
      <c r="F17" s="90"/>
      <c r="G17" s="94"/>
      <c r="H17" s="215"/>
      <c r="I17" s="90"/>
    </row>
    <row r="18" spans="1:9" ht="12.95" customHeight="1" x14ac:dyDescent="0.2">
      <c r="A18" s="517"/>
      <c r="B18" s="89"/>
      <c r="C18" s="69" t="s">
        <v>70</v>
      </c>
      <c r="D18" s="130"/>
      <c r="E18" s="90">
        <f>[1]datitrim!C73</f>
        <v>14968</v>
      </c>
      <c r="F18" s="90">
        <f>[1]datitrim!D73</f>
        <v>23981</v>
      </c>
      <c r="G18" s="94">
        <f>[1]datitrim!E73</f>
        <v>7706</v>
      </c>
      <c r="H18" s="91">
        <f>[1]datitrim!F73</f>
        <v>46655</v>
      </c>
      <c r="I18" s="90">
        <f>[1]datitrim!G73</f>
        <v>4947</v>
      </c>
    </row>
    <row r="19" spans="1:9" ht="12.95" customHeight="1" x14ac:dyDescent="0.2">
      <c r="A19" s="517"/>
      <c r="B19" s="89"/>
      <c r="C19" s="69" t="s">
        <v>71</v>
      </c>
      <c r="D19" s="130"/>
      <c r="E19" s="90">
        <f>[1]datitrim!C74</f>
        <v>233058</v>
      </c>
      <c r="F19" s="90">
        <f>[1]datitrim!D74</f>
        <v>854815</v>
      </c>
      <c r="G19" s="94">
        <f>[1]datitrim!E74</f>
        <v>80814</v>
      </c>
      <c r="H19" s="91">
        <f>[1]datitrim!F74</f>
        <v>1168687</v>
      </c>
      <c r="I19" s="90">
        <f>[1]datitrim!G74</f>
        <v>122505</v>
      </c>
    </row>
    <row r="20" spans="1:9" ht="12.95" customHeight="1" x14ac:dyDescent="0.2">
      <c r="A20" s="517"/>
      <c r="B20" s="89"/>
      <c r="C20" s="69" t="s">
        <v>72</v>
      </c>
      <c r="D20" s="130"/>
      <c r="E20" s="90">
        <f>[1]datitrim!C75</f>
        <v>757689</v>
      </c>
      <c r="F20" s="90">
        <f>[1]datitrim!D75</f>
        <v>1163451</v>
      </c>
      <c r="G20" s="94">
        <f>[1]datitrim!E75</f>
        <v>116681</v>
      </c>
      <c r="H20" s="91">
        <f>[1]datitrim!F75</f>
        <v>2037821</v>
      </c>
      <c r="I20" s="90">
        <f>[1]datitrim!G75</f>
        <v>439228</v>
      </c>
    </row>
    <row r="21" spans="1:9" ht="12" customHeight="1" x14ac:dyDescent="0.2">
      <c r="A21" s="517"/>
      <c r="B21" s="85"/>
      <c r="C21" s="69" t="s">
        <v>73</v>
      </c>
      <c r="D21" s="130"/>
      <c r="E21" s="90">
        <f>E18+E19+E20</f>
        <v>1005715</v>
      </c>
      <c r="F21" s="90">
        <f>F18+F19+F20</f>
        <v>2042247</v>
      </c>
      <c r="G21" s="90">
        <f>G18+G19+G20</f>
        <v>205201</v>
      </c>
      <c r="H21" s="91">
        <f>E21+F21+G21</f>
        <v>3253163</v>
      </c>
      <c r="I21" s="90">
        <f>I18+I19+I20</f>
        <v>566680</v>
      </c>
    </row>
    <row r="22" spans="1:9" s="75" customFormat="1" ht="12.95" customHeight="1" x14ac:dyDescent="0.2">
      <c r="A22" s="517"/>
      <c r="B22" s="132"/>
      <c r="C22" s="133"/>
      <c r="D22" s="134" t="s">
        <v>74</v>
      </c>
      <c r="E22" s="98">
        <f>E16+E21</f>
        <v>6064759</v>
      </c>
      <c r="F22" s="98">
        <f>F16+F21</f>
        <v>63351056</v>
      </c>
      <c r="G22" s="98">
        <f>G16+G21</f>
        <v>8364646</v>
      </c>
      <c r="H22" s="98">
        <f>H16+H21</f>
        <v>77780461</v>
      </c>
      <c r="I22" s="98">
        <f>I16+I21</f>
        <v>3929573</v>
      </c>
    </row>
    <row r="23" spans="1:9" ht="14.1" customHeight="1" x14ac:dyDescent="0.2">
      <c r="A23" s="517"/>
      <c r="B23" s="495"/>
      <c r="C23" s="100"/>
      <c r="D23" s="101" t="str">
        <f>"Variazione %   "&amp;[1]datitrim!$I$1&amp;" / "&amp;[1]datitrim!$I$1-1</f>
        <v>Variazione %   2015 / 2014</v>
      </c>
      <c r="E23" s="102">
        <f>[1]datitrim!K77</f>
        <v>1.45</v>
      </c>
      <c r="F23" s="102">
        <f>[1]datitrim!L77</f>
        <v>-7.78</v>
      </c>
      <c r="G23" s="102">
        <f>[1]datitrim!M77</f>
        <v>7.17</v>
      </c>
      <c r="H23" s="103">
        <f>[1]datitrim!N77</f>
        <v>-5.69</v>
      </c>
      <c r="I23" s="102">
        <f>[1]datitrim!O77</f>
        <v>-1.82</v>
      </c>
    </row>
    <row r="24" spans="1:9" ht="14.1" customHeight="1" x14ac:dyDescent="0.2">
      <c r="A24" s="517"/>
      <c r="B24" s="515" t="str">
        <f>"Variazione %   "&amp;[1]datitrim!$I$1&amp;" / "&amp;[1]datitrim!$I$1-1&amp;" su basi omogenee *"</f>
        <v>Variazione %   2015 / 2014 su basi omogenee *</v>
      </c>
      <c r="C24" s="516"/>
      <c r="D24" s="516"/>
      <c r="E24" s="102">
        <f>[1]omogenei!K77</f>
        <v>1.45</v>
      </c>
      <c r="F24" s="102">
        <f>[1]omogenei!L77</f>
        <v>-7.78</v>
      </c>
      <c r="G24" s="102">
        <f>[1]omogenei!M77</f>
        <v>7.17</v>
      </c>
      <c r="H24" s="103">
        <f>[1]omogenei!N77</f>
        <v>-5.69</v>
      </c>
      <c r="I24" s="102">
        <f>[1]omogenei!O77</f>
        <v>-1.82</v>
      </c>
    </row>
    <row r="25" spans="1:9" s="75" customFormat="1" ht="14.1" customHeight="1" x14ac:dyDescent="0.2">
      <c r="A25" s="517"/>
      <c r="B25" s="216"/>
      <c r="C25" s="116"/>
      <c r="D25" s="217" t="s">
        <v>135</v>
      </c>
      <c r="E25" s="109">
        <f>[1]datitrim!C78</f>
        <v>0</v>
      </c>
      <c r="F25" s="109">
        <f>[1]datitrim!D78</f>
        <v>0</v>
      </c>
      <c r="G25" s="117">
        <f>[1]datitrim!E78</f>
        <v>0</v>
      </c>
      <c r="H25" s="109">
        <f>[1]datitrim!F78</f>
        <v>0</v>
      </c>
      <c r="I25" s="109">
        <f>[1]datitrim!G78</f>
        <v>0</v>
      </c>
    </row>
    <row r="26" spans="1:9" ht="12.95" customHeight="1" x14ac:dyDescent="0.2">
      <c r="A26" s="517"/>
      <c r="B26" s="122" t="s">
        <v>76</v>
      </c>
      <c r="C26" s="123" t="s">
        <v>60</v>
      </c>
      <c r="D26" s="124"/>
      <c r="E26" s="112"/>
      <c r="F26" s="112"/>
      <c r="G26" s="112"/>
      <c r="H26" s="114"/>
      <c r="I26" s="112"/>
    </row>
    <row r="27" spans="1:9" ht="12" customHeight="1" x14ac:dyDescent="0.2">
      <c r="A27" s="517"/>
      <c r="B27" s="85"/>
      <c r="C27" s="69" t="s">
        <v>77</v>
      </c>
      <c r="D27" s="130"/>
      <c r="E27" s="90">
        <f>[1]datitrim!C79</f>
        <v>26921</v>
      </c>
      <c r="F27" s="90">
        <f>[1]datitrim!D79</f>
        <v>15995097</v>
      </c>
      <c r="G27" s="90">
        <f>[1]datitrim!E79</f>
        <v>2821264</v>
      </c>
      <c r="H27" s="91">
        <f>[1]datitrim!F79</f>
        <v>18843282</v>
      </c>
      <c r="I27" s="90">
        <f>[1]datitrim!G79</f>
        <v>996607</v>
      </c>
    </row>
    <row r="28" spans="1:9" ht="12" customHeight="1" x14ac:dyDescent="0.2">
      <c r="A28" s="517"/>
      <c r="B28" s="85"/>
      <c r="C28" s="92" t="s">
        <v>134</v>
      </c>
      <c r="D28" s="130"/>
      <c r="E28" s="90">
        <f>[1]datitrim!C99</f>
        <v>8</v>
      </c>
      <c r="F28" s="90">
        <f>[1]datitrim!D99</f>
        <v>0</v>
      </c>
      <c r="G28" s="90">
        <f>[1]datitrim!E99</f>
        <v>584024</v>
      </c>
      <c r="H28" s="91">
        <f>[1]datitrim!F99</f>
        <v>584032</v>
      </c>
      <c r="I28" s="90">
        <f>[1]datitrim!G99</f>
        <v>86965</v>
      </c>
    </row>
    <row r="29" spans="1:9" ht="12" customHeight="1" x14ac:dyDescent="0.2">
      <c r="A29" s="517"/>
      <c r="B29" s="85"/>
      <c r="C29" s="69" t="s">
        <v>79</v>
      </c>
      <c r="D29" s="130"/>
      <c r="E29" s="90">
        <f>[1]datitrim!C80</f>
        <v>0</v>
      </c>
      <c r="F29" s="90">
        <f>[1]datitrim!D80</f>
        <v>12345282</v>
      </c>
      <c r="G29" s="90">
        <f>[1]datitrim!E80</f>
        <v>593262</v>
      </c>
      <c r="H29" s="91">
        <f>[1]datitrim!F80</f>
        <v>12938544</v>
      </c>
      <c r="I29" s="90">
        <f>[1]datitrim!G80</f>
        <v>195442</v>
      </c>
    </row>
    <row r="30" spans="1:9" ht="12" customHeight="1" x14ac:dyDescent="0.2">
      <c r="A30" s="517"/>
      <c r="B30" s="85"/>
      <c r="C30" s="92" t="s">
        <v>134</v>
      </c>
      <c r="D30" s="130"/>
      <c r="E30" s="90">
        <f>[1]datitrim!C100</f>
        <v>0</v>
      </c>
      <c r="F30" s="90">
        <f>[1]datitrim!D100</f>
        <v>0</v>
      </c>
      <c r="G30" s="90">
        <f>[1]datitrim!E100</f>
        <v>331752</v>
      </c>
      <c r="H30" s="91">
        <f>[1]datitrim!F100</f>
        <v>331752</v>
      </c>
      <c r="I30" s="90">
        <f>[1]datitrim!G100</f>
        <v>65474</v>
      </c>
    </row>
    <row r="31" spans="1:9" ht="12" customHeight="1" x14ac:dyDescent="0.2">
      <c r="A31" s="517"/>
      <c r="B31" s="85"/>
      <c r="C31" s="69" t="s">
        <v>80</v>
      </c>
      <c r="D31" s="130"/>
      <c r="E31" s="90">
        <f>[1]datitrim!C81</f>
        <v>0</v>
      </c>
      <c r="F31" s="90">
        <f>[1]datitrim!D81</f>
        <v>0</v>
      </c>
      <c r="G31" s="90">
        <f>[1]datitrim!E81</f>
        <v>0</v>
      </c>
      <c r="H31" s="91">
        <f>[1]datitrim!F81</f>
        <v>0</v>
      </c>
      <c r="I31" s="90">
        <f>[1]datitrim!G81</f>
        <v>0</v>
      </c>
    </row>
    <row r="32" spans="1:9" ht="12" customHeight="1" x14ac:dyDescent="0.2">
      <c r="A32" s="517"/>
      <c r="B32" s="85"/>
      <c r="C32" s="69" t="s">
        <v>81</v>
      </c>
      <c r="D32" s="130"/>
      <c r="E32" s="90">
        <f>[1]datitrim!C82</f>
        <v>6</v>
      </c>
      <c r="F32" s="90">
        <f>[1]datitrim!D82</f>
        <v>7027</v>
      </c>
      <c r="G32" s="94">
        <f>[1]datitrim!E82</f>
        <v>41229</v>
      </c>
      <c r="H32" s="91">
        <f>[1]datitrim!F82</f>
        <v>48262</v>
      </c>
      <c r="I32" s="90">
        <f>[1]datitrim!G82</f>
        <v>0</v>
      </c>
    </row>
    <row r="33" spans="1:9" ht="12" customHeight="1" x14ac:dyDescent="0.2">
      <c r="A33" s="517"/>
      <c r="B33" s="85"/>
      <c r="C33" s="69" t="s">
        <v>66</v>
      </c>
      <c r="D33" s="130"/>
      <c r="E33" s="90">
        <f>E27+E29+E31+E32</f>
        <v>26927</v>
      </c>
      <c r="F33" s="90">
        <f>F27+F29+F31+F32</f>
        <v>28347406</v>
      </c>
      <c r="G33" s="90">
        <f>G27+G29+G31+G32</f>
        <v>3455755</v>
      </c>
      <c r="H33" s="91">
        <f>E33+F33+G33</f>
        <v>31830088</v>
      </c>
      <c r="I33" s="90">
        <f>I27+I29+I31+I32</f>
        <v>1192049</v>
      </c>
    </row>
    <row r="34" spans="1:9" ht="14.1" customHeight="1" x14ac:dyDescent="0.2">
      <c r="A34" s="517"/>
      <c r="B34" s="85"/>
      <c r="C34" s="86" t="s">
        <v>69</v>
      </c>
      <c r="D34" s="127"/>
      <c r="E34" s="90">
        <f>[1]datitrim!C84</f>
        <v>0</v>
      </c>
      <c r="F34" s="90">
        <f>[1]datitrim!D84</f>
        <v>4866</v>
      </c>
      <c r="G34" s="94">
        <f>[1]datitrim!E84</f>
        <v>2719</v>
      </c>
      <c r="H34" s="91">
        <f>[1]datitrim!F84</f>
        <v>7585</v>
      </c>
      <c r="I34" s="90">
        <f>[1]datitrim!G84</f>
        <v>1810</v>
      </c>
    </row>
    <row r="35" spans="1:9" s="75" customFormat="1" ht="12.95" customHeight="1" x14ac:dyDescent="0.2">
      <c r="A35" s="517"/>
      <c r="B35" s="132"/>
      <c r="C35" s="133"/>
      <c r="D35" s="134" t="s">
        <v>82</v>
      </c>
      <c r="E35" s="98">
        <f>E33+E34</f>
        <v>26927</v>
      </c>
      <c r="F35" s="98">
        <f>F33+F34</f>
        <v>28352272</v>
      </c>
      <c r="G35" s="98">
        <f>G33+G34</f>
        <v>3458474</v>
      </c>
      <c r="H35" s="98">
        <f>H33+H34</f>
        <v>31837673</v>
      </c>
      <c r="I35" s="98">
        <f>I33+I34</f>
        <v>1193859</v>
      </c>
    </row>
    <row r="36" spans="1:9" ht="14.1" customHeight="1" x14ac:dyDescent="0.2">
      <c r="A36" s="517"/>
      <c r="B36" s="495"/>
      <c r="C36" s="100"/>
      <c r="D36" s="101" t="str">
        <f>"Variazione %   "&amp;[1]datitrim!$I$1&amp;" / "&amp;[1]datitrim!$I$1-1</f>
        <v>Variazione %   2015 / 2014</v>
      </c>
      <c r="E36" s="102">
        <f>[1]datitrim!K85</f>
        <v>-73.23</v>
      </c>
      <c r="F36" s="102">
        <f>[1]datitrim!L85</f>
        <v>50.21</v>
      </c>
      <c r="G36" s="102">
        <f>[1]datitrim!M85</f>
        <v>20.85</v>
      </c>
      <c r="H36" s="103">
        <f>[1]datitrim!N85</f>
        <v>45.79</v>
      </c>
      <c r="I36" s="102">
        <f>[1]datitrim!O85</f>
        <v>43.11</v>
      </c>
    </row>
    <row r="37" spans="1:9" ht="14.1" customHeight="1" x14ac:dyDescent="0.2">
      <c r="A37" s="517"/>
      <c r="B37" s="515" t="str">
        <f>"Variazione %   "&amp;[1]datitrim!$I$1&amp;" / "&amp;[1]datitrim!$I$1-1&amp;" su basi omogenee *"</f>
        <v>Variazione %   2015 / 2014 su basi omogenee *</v>
      </c>
      <c r="C37" s="516"/>
      <c r="D37" s="516"/>
      <c r="E37" s="102">
        <f>[1]omogenei!K85</f>
        <v>-73.23</v>
      </c>
      <c r="F37" s="102">
        <f>[1]omogenei!L85</f>
        <v>50.21</v>
      </c>
      <c r="G37" s="102">
        <f>[1]omogenei!M85</f>
        <v>20.85</v>
      </c>
      <c r="H37" s="103">
        <f>[1]omogenei!N85</f>
        <v>45.79</v>
      </c>
      <c r="I37" s="102">
        <f>[1]omogenei!O85</f>
        <v>43.11</v>
      </c>
    </row>
    <row r="38" spans="1:9" s="75" customFormat="1" ht="14.1" customHeight="1" x14ac:dyDescent="0.2">
      <c r="A38" s="517"/>
      <c r="B38" s="218"/>
      <c r="C38" s="219"/>
      <c r="D38" s="220" t="s">
        <v>83</v>
      </c>
      <c r="E38" s="109">
        <f>[1]datitrim!C86</f>
        <v>43698</v>
      </c>
      <c r="F38" s="109">
        <f>[1]datitrim!D86</f>
        <v>7678</v>
      </c>
      <c r="G38" s="117">
        <f>[1]datitrim!E86</f>
        <v>22312</v>
      </c>
      <c r="H38" s="109">
        <f>[1]datitrim!F86</f>
        <v>73688</v>
      </c>
      <c r="I38" s="109">
        <f>[1]datitrim!G86</f>
        <v>16108</v>
      </c>
    </row>
    <row r="39" spans="1:9" ht="14.1" customHeight="1" x14ac:dyDescent="0.2">
      <c r="A39" s="517"/>
      <c r="B39" s="495"/>
      <c r="C39" s="118"/>
      <c r="D39" s="101" t="str">
        <f>"Variazione %   "&amp;[1]datitrim!$I$1&amp;" / "&amp;[1]datitrim!$I$1-1</f>
        <v>Variazione %   2015 / 2014</v>
      </c>
      <c r="E39" s="102">
        <f>[1]datitrim!K86</f>
        <v>9.33</v>
      </c>
      <c r="F39" s="102">
        <f>[1]datitrim!L86</f>
        <v>40.06</v>
      </c>
      <c r="G39" s="102">
        <f>[1]datitrim!M86</f>
        <v>2.65</v>
      </c>
      <c r="H39" s="103">
        <f>[1]datitrim!N86</f>
        <v>9.67</v>
      </c>
      <c r="I39" s="102">
        <f>[1]datitrim!O86</f>
        <v>27.48</v>
      </c>
    </row>
    <row r="40" spans="1:9" ht="14.1" customHeight="1" x14ac:dyDescent="0.2">
      <c r="A40" s="517"/>
      <c r="B40" s="515" t="str">
        <f>"Variazione %   "&amp;[1]datitrim!$I$1&amp;" / "&amp;[1]datitrim!$I$1-1&amp;" su basi omogenee *"</f>
        <v>Variazione %   2015 / 2014 su basi omogenee *</v>
      </c>
      <c r="C40" s="516"/>
      <c r="D40" s="516"/>
      <c r="E40" s="102">
        <f>[1]omogenei!K86</f>
        <v>9.33</v>
      </c>
      <c r="F40" s="102">
        <f>[1]omogenei!L86</f>
        <v>40.06</v>
      </c>
      <c r="G40" s="102">
        <f>[1]omogenei!M86</f>
        <v>2.65</v>
      </c>
      <c r="H40" s="103">
        <f>[1]omogenei!N86</f>
        <v>9.67</v>
      </c>
      <c r="I40" s="102">
        <f>[1]omogenei!O86</f>
        <v>27.48</v>
      </c>
    </row>
    <row r="41" spans="1:9" s="73" customFormat="1" ht="14.1" customHeight="1" x14ac:dyDescent="0.2">
      <c r="A41" s="517"/>
      <c r="B41" s="122" t="s">
        <v>85</v>
      </c>
      <c r="C41" s="123" t="s">
        <v>86</v>
      </c>
      <c r="D41" s="124"/>
      <c r="E41" s="125">
        <f>[1]datitrim!C87</f>
        <v>1567</v>
      </c>
      <c r="F41" s="125">
        <f>[1]datitrim!D87</f>
        <v>2207673</v>
      </c>
      <c r="G41" s="125">
        <f>[1]datitrim!E87</f>
        <v>295580</v>
      </c>
      <c r="H41" s="114">
        <f>[1]datitrim!F87</f>
        <v>2504820</v>
      </c>
      <c r="I41" s="125">
        <f>[1]datitrim!G87</f>
        <v>127409</v>
      </c>
    </row>
    <row r="42" spans="1:9" s="70" customFormat="1" ht="12" customHeight="1" x14ac:dyDescent="0.2">
      <c r="A42" s="517"/>
      <c r="B42" s="85"/>
      <c r="C42" s="92" t="s">
        <v>136</v>
      </c>
      <c r="D42" s="127"/>
      <c r="E42" s="221">
        <f>[1]datitrim!C88</f>
        <v>0</v>
      </c>
      <c r="F42" s="221">
        <f>[1]datitrim!D88</f>
        <v>1148</v>
      </c>
      <c r="G42" s="221">
        <f>[1]datitrim!E88</f>
        <v>121</v>
      </c>
      <c r="H42" s="91">
        <f>[1]datitrim!F88</f>
        <v>1269</v>
      </c>
      <c r="I42" s="221">
        <f>[1]datitrim!G88</f>
        <v>2</v>
      </c>
    </row>
    <row r="43" spans="1:9" ht="12" customHeight="1" x14ac:dyDescent="0.2">
      <c r="A43" s="517"/>
      <c r="B43" s="85"/>
      <c r="C43" s="129" t="s">
        <v>88</v>
      </c>
      <c r="D43" s="130"/>
      <c r="E43" s="90">
        <f>[1]datitrim!C89</f>
        <v>0</v>
      </c>
      <c r="F43" s="90">
        <f>[1]datitrim!D89</f>
        <v>1148</v>
      </c>
      <c r="G43" s="90">
        <f>[1]datitrim!E89</f>
        <v>121</v>
      </c>
      <c r="H43" s="91">
        <f>[1]datitrim!F89</f>
        <v>1269</v>
      </c>
      <c r="I43" s="90">
        <f>[1]datitrim!G89</f>
        <v>2</v>
      </c>
    </row>
    <row r="44" spans="1:9" ht="12" customHeight="1" x14ac:dyDescent="0.2">
      <c r="A44" s="517"/>
      <c r="B44" s="85"/>
      <c r="C44" s="129" t="s">
        <v>89</v>
      </c>
      <c r="D44" s="130"/>
      <c r="E44" s="90">
        <f>[1]datitrim!C90</f>
        <v>0</v>
      </c>
      <c r="F44" s="90">
        <f>[1]datitrim!D90</f>
        <v>0</v>
      </c>
      <c r="G44" s="90">
        <f>[1]datitrim!E90</f>
        <v>0</v>
      </c>
      <c r="H44" s="91">
        <f>[1]datitrim!F90</f>
        <v>0</v>
      </c>
      <c r="I44" s="90">
        <f>[1]datitrim!G90</f>
        <v>0</v>
      </c>
    </row>
    <row r="45" spans="1:9" ht="12" customHeight="1" x14ac:dyDescent="0.2">
      <c r="A45" s="517"/>
      <c r="B45" s="85"/>
      <c r="C45" s="129" t="s">
        <v>90</v>
      </c>
      <c r="D45" s="130"/>
      <c r="E45" s="90">
        <f>[1]datitrim!C91</f>
        <v>0</v>
      </c>
      <c r="F45" s="90">
        <f>[1]datitrim!D91</f>
        <v>0</v>
      </c>
      <c r="G45" s="90">
        <f>[1]datitrim!E91</f>
        <v>0</v>
      </c>
      <c r="H45" s="91">
        <f>[1]datitrim!F91</f>
        <v>0</v>
      </c>
      <c r="I45" s="90">
        <f>[1]datitrim!G91</f>
        <v>0</v>
      </c>
    </row>
    <row r="46" spans="1:9" ht="12" customHeight="1" x14ac:dyDescent="0.2">
      <c r="A46" s="517"/>
      <c r="B46" s="85"/>
      <c r="C46" s="129" t="s">
        <v>91</v>
      </c>
      <c r="D46" s="130"/>
      <c r="E46" s="90">
        <f>[1]datitrim!C92</f>
        <v>0</v>
      </c>
      <c r="F46" s="90">
        <f>[1]datitrim!D92</f>
        <v>0</v>
      </c>
      <c r="G46" s="90">
        <f>[1]datitrim!E92</f>
        <v>0</v>
      </c>
      <c r="H46" s="91">
        <f>[1]datitrim!F92</f>
        <v>0</v>
      </c>
      <c r="I46" s="90">
        <f>[1]datitrim!G92</f>
        <v>0</v>
      </c>
    </row>
    <row r="47" spans="1:9" ht="14.1" customHeight="1" x14ac:dyDescent="0.2">
      <c r="A47" s="517"/>
      <c r="B47" s="85"/>
      <c r="C47" s="86" t="s">
        <v>92</v>
      </c>
      <c r="D47" s="130"/>
      <c r="E47" s="90">
        <f>[1]datitrim!C93</f>
        <v>59753</v>
      </c>
      <c r="F47" s="90">
        <f>[1]datitrim!D93</f>
        <v>906802</v>
      </c>
      <c r="G47" s="94">
        <f>[1]datitrim!E93</f>
        <v>36399</v>
      </c>
      <c r="H47" s="91">
        <f>[1]datitrim!F93</f>
        <v>1002954</v>
      </c>
      <c r="I47" s="90">
        <f>[1]datitrim!G93</f>
        <v>20929</v>
      </c>
    </row>
    <row r="48" spans="1:9" ht="12" customHeight="1" x14ac:dyDescent="0.2">
      <c r="A48" s="517"/>
      <c r="B48" s="85"/>
      <c r="C48" s="92" t="s">
        <v>93</v>
      </c>
      <c r="D48" s="130"/>
      <c r="E48" s="90">
        <f>[1]datitrim!C94</f>
        <v>776</v>
      </c>
      <c r="F48" s="90">
        <f>[1]datitrim!D94</f>
        <v>113741</v>
      </c>
      <c r="G48" s="94">
        <f>[1]datitrim!E94</f>
        <v>9113</v>
      </c>
      <c r="H48" s="91">
        <f>[1]datitrim!F94</f>
        <v>123630</v>
      </c>
      <c r="I48" s="90">
        <f>[1]datitrim!G94</f>
        <v>3291</v>
      </c>
    </row>
    <row r="49" spans="1:9" s="75" customFormat="1" ht="12.95" customHeight="1" x14ac:dyDescent="0.2">
      <c r="A49" s="517"/>
      <c r="B49" s="132"/>
      <c r="C49" s="133"/>
      <c r="D49" s="134" t="s">
        <v>94</v>
      </c>
      <c r="E49" s="98">
        <f>E41+E47</f>
        <v>61320</v>
      </c>
      <c r="F49" s="98">
        <f>F41+F47</f>
        <v>3114475</v>
      </c>
      <c r="G49" s="98">
        <f>G41+G47</f>
        <v>331979</v>
      </c>
      <c r="H49" s="98">
        <f>H41+H47</f>
        <v>3507774</v>
      </c>
      <c r="I49" s="98">
        <f>I41+I47</f>
        <v>148338</v>
      </c>
    </row>
    <row r="50" spans="1:9" ht="14.1" customHeight="1" x14ac:dyDescent="0.2">
      <c r="A50" s="517"/>
      <c r="B50" s="495"/>
      <c r="C50" s="100"/>
      <c r="D50" s="101" t="str">
        <f>"Variazione %   "&amp;[1]datitrim!$I$1&amp;" / "&amp;[1]datitrim!$I$1-1</f>
        <v>Variazione %   2015 / 2014</v>
      </c>
      <c r="E50" s="102">
        <f>[1]datitrim!K95</f>
        <v>17.8</v>
      </c>
      <c r="F50" s="102">
        <f>[1]datitrim!L95</f>
        <v>-25.47</v>
      </c>
      <c r="G50" s="102">
        <f>[1]datitrim!M95</f>
        <v>-15.25</v>
      </c>
      <c r="H50" s="103">
        <f>[1]datitrim!N95</f>
        <v>-24.11</v>
      </c>
      <c r="I50" s="102">
        <f>[1]datitrim!O95</f>
        <v>33.479999999999997</v>
      </c>
    </row>
    <row r="51" spans="1:9" ht="14.1" customHeight="1" x14ac:dyDescent="0.2">
      <c r="A51" s="517"/>
      <c r="B51" s="515" t="str">
        <f>"Variazione %   "&amp;[1]datitrim!$I$1&amp;" / "&amp;[1]datitrim!$I$1-1&amp;" su basi omogenee *"</f>
        <v>Variazione %   2015 / 2014 su basi omogenee *</v>
      </c>
      <c r="C51" s="516"/>
      <c r="D51" s="516"/>
      <c r="E51" s="102">
        <f>[1]omogenei!K95</f>
        <v>17.8</v>
      </c>
      <c r="F51" s="102">
        <f>[1]omogenei!L95</f>
        <v>-25.47</v>
      </c>
      <c r="G51" s="102">
        <f>[1]omogenei!M95</f>
        <v>-15.25</v>
      </c>
      <c r="H51" s="103">
        <f>[1]omogenei!N95</f>
        <v>-24.11</v>
      </c>
      <c r="I51" s="102">
        <f>[1]omogenei!O95</f>
        <v>33.479999999999997</v>
      </c>
    </row>
    <row r="52" spans="1:9" s="75" customFormat="1" ht="14.1" customHeight="1" x14ac:dyDescent="0.2">
      <c r="A52" s="517"/>
      <c r="B52" s="115"/>
      <c r="C52" s="222"/>
      <c r="D52" s="222" t="s">
        <v>95</v>
      </c>
      <c r="E52" s="109">
        <f>[1]datitrim!C103</f>
        <v>10611</v>
      </c>
      <c r="F52" s="109">
        <f>[1]datitrim!D103</f>
        <v>1193854</v>
      </c>
      <c r="G52" s="109">
        <f>[1]datitrim!E103</f>
        <v>447929</v>
      </c>
      <c r="H52" s="109">
        <f>[1]datitrim!F103</f>
        <v>1652394</v>
      </c>
      <c r="I52" s="109">
        <f>[1]datitrim!G103</f>
        <v>21768</v>
      </c>
    </row>
    <row r="53" spans="1:9" ht="14.1" customHeight="1" x14ac:dyDescent="0.2">
      <c r="A53" s="517"/>
      <c r="B53" s="495"/>
      <c r="C53" s="100"/>
      <c r="D53" s="101" t="str">
        <f>"Variazione %   "&amp;[1]datitrim!$I$1&amp;" / "&amp;[1]datitrim!$I$1-1</f>
        <v>Variazione %   2015 / 2014</v>
      </c>
      <c r="E53" s="102">
        <f>[1]datitrim!K103</f>
        <v>21.62</v>
      </c>
      <c r="F53" s="102">
        <f>[1]datitrim!L103</f>
        <v>23.37</v>
      </c>
      <c r="G53" s="102">
        <f>[1]datitrim!M103</f>
        <v>2.68</v>
      </c>
      <c r="H53" s="103">
        <f>[1]datitrim!N103</f>
        <v>16.97</v>
      </c>
      <c r="I53" s="102">
        <f>[1]datitrim!O103</f>
        <v>-20.87</v>
      </c>
    </row>
    <row r="54" spans="1:9" ht="14.1" customHeight="1" x14ac:dyDescent="0.2">
      <c r="A54" s="517"/>
      <c r="B54" s="515" t="str">
        <f>"Variazione %   "&amp;[1]datitrim!$I$1&amp;" / "&amp;[1]datitrim!$I$1-1&amp;" su basi omogenee *"</f>
        <v>Variazione %   2015 / 2014 su basi omogenee *</v>
      </c>
      <c r="C54" s="516"/>
      <c r="D54" s="516"/>
      <c r="E54" s="102">
        <f>[1]omogenei!K103</f>
        <v>21.62</v>
      </c>
      <c r="F54" s="102">
        <f>[1]omogenei!L103</f>
        <v>23.37</v>
      </c>
      <c r="G54" s="102">
        <f>[1]omogenei!M103</f>
        <v>2.68</v>
      </c>
      <c r="H54" s="103">
        <f>[1]omogenei!N103</f>
        <v>16.97</v>
      </c>
      <c r="I54" s="102">
        <f>[1]omogenei!O103</f>
        <v>-20.87</v>
      </c>
    </row>
    <row r="55" spans="1:9" ht="14.1" customHeight="1" x14ac:dyDescent="0.2">
      <c r="A55" s="517"/>
      <c r="B55" s="223" t="s">
        <v>96</v>
      </c>
      <c r="C55" s="224"/>
      <c r="D55" s="146"/>
      <c r="E55" s="112">
        <f>[1]datitrim!C96</f>
        <v>92534</v>
      </c>
      <c r="F55" s="112">
        <f>[1]datitrim!D96</f>
        <v>4806</v>
      </c>
      <c r="G55" s="112">
        <f>[1]datitrim!E96</f>
        <v>1408</v>
      </c>
      <c r="H55" s="114">
        <f>[1]datitrim!F96</f>
        <v>98748</v>
      </c>
      <c r="I55" s="112">
        <f>[1]datitrim!G96</f>
        <v>10657</v>
      </c>
    </row>
    <row r="56" spans="1:9" ht="12" customHeight="1" x14ac:dyDescent="0.2">
      <c r="A56" s="517"/>
      <c r="B56" s="85"/>
      <c r="C56" s="92" t="s">
        <v>137</v>
      </c>
      <c r="D56" s="130"/>
      <c r="E56" s="90">
        <f>[1]datitrim!C101</f>
        <v>92312</v>
      </c>
      <c r="F56" s="90">
        <f>[1]datitrim!D101</f>
        <v>4806</v>
      </c>
      <c r="G56" s="90">
        <f>[1]datitrim!E101</f>
        <v>1277</v>
      </c>
      <c r="H56" s="91">
        <f>[1]datitrim!F101</f>
        <v>98395</v>
      </c>
      <c r="I56" s="90">
        <f>[1]datitrim!G101</f>
        <v>10656</v>
      </c>
    </row>
    <row r="57" spans="1:9" ht="12" customHeight="1" x14ac:dyDescent="0.2">
      <c r="A57" s="517"/>
      <c r="B57" s="85"/>
      <c r="C57" s="69"/>
      <c r="D57" s="225" t="s">
        <v>98</v>
      </c>
      <c r="E57" s="90">
        <f>[1]datitrim!C102</f>
        <v>222</v>
      </c>
      <c r="F57" s="90">
        <f>[1]datitrim!D102</f>
        <v>0</v>
      </c>
      <c r="G57" s="90">
        <f>[1]datitrim!E102</f>
        <v>123</v>
      </c>
      <c r="H57" s="91">
        <f>[1]datitrim!F102</f>
        <v>345</v>
      </c>
      <c r="I57" s="90">
        <f>[1]datitrim!G102</f>
        <v>1</v>
      </c>
    </row>
    <row r="58" spans="1:9" ht="12" customHeight="1" x14ac:dyDescent="0.2">
      <c r="A58" s="517"/>
      <c r="B58" s="85"/>
      <c r="C58" s="69"/>
      <c r="D58" s="127" t="s">
        <v>99</v>
      </c>
      <c r="E58" s="90">
        <f>[1]datitrim!C104</f>
        <v>0</v>
      </c>
      <c r="F58" s="90">
        <f>[1]datitrim!D104</f>
        <v>0</v>
      </c>
      <c r="G58" s="90">
        <f>[1]datitrim!E104</f>
        <v>0</v>
      </c>
      <c r="H58" s="91">
        <f>[1]datitrim!F104</f>
        <v>0</v>
      </c>
      <c r="I58" s="90">
        <f>[1]datitrim!G104</f>
        <v>0</v>
      </c>
    </row>
    <row r="59" spans="1:9" ht="12" customHeight="1" x14ac:dyDescent="0.2">
      <c r="A59" s="517"/>
      <c r="B59" s="226"/>
      <c r="C59" s="227"/>
      <c r="D59" s="164" t="s">
        <v>100</v>
      </c>
      <c r="E59" s="144">
        <f>[1]datitrim!C105</f>
        <v>0</v>
      </c>
      <c r="F59" s="144">
        <f>[1]datitrim!D105</f>
        <v>0</v>
      </c>
      <c r="G59" s="144">
        <f>[1]datitrim!E105</f>
        <v>8</v>
      </c>
      <c r="H59" s="98">
        <f>[1]datitrim!F105</f>
        <v>8</v>
      </c>
      <c r="I59" s="144">
        <f>[1]datitrim!G105</f>
        <v>0</v>
      </c>
    </row>
    <row r="60" spans="1:9" ht="12.95" customHeight="1" x14ac:dyDescent="0.2">
      <c r="A60" s="517"/>
      <c r="B60" s="122"/>
      <c r="C60" s="145" t="s">
        <v>138</v>
      </c>
      <c r="D60" s="146"/>
      <c r="E60" s="112"/>
      <c r="F60" s="112"/>
      <c r="G60" s="112"/>
      <c r="H60" s="114"/>
      <c r="I60" s="112"/>
    </row>
    <row r="61" spans="1:9" s="75" customFormat="1" ht="12.95" customHeight="1" x14ac:dyDescent="0.2">
      <c r="A61" s="517"/>
      <c r="B61" s="132"/>
      <c r="C61" s="147" t="s">
        <v>30</v>
      </c>
      <c r="D61" s="148"/>
      <c r="E61" s="149">
        <f>E22+E25+E35+E38+E49+E52+E55</f>
        <v>6299849</v>
      </c>
      <c r="F61" s="149">
        <f>F22+F25+F35+F38+F49+F52+F55</f>
        <v>96024141</v>
      </c>
      <c r="G61" s="149">
        <f>G22+G25+G35+G38+G49+G52+G55</f>
        <v>12626748</v>
      </c>
      <c r="H61" s="149">
        <f>H22+H25+H35+H38+H49+H52+H55</f>
        <v>114950738</v>
      </c>
      <c r="I61" s="149">
        <f>I22+I25+I35+I38+I49+I52+I55</f>
        <v>5320303</v>
      </c>
    </row>
    <row r="62" spans="1:9" ht="14.1" customHeight="1" x14ac:dyDescent="0.2">
      <c r="A62" s="517"/>
      <c r="B62" s="495"/>
      <c r="C62" s="100"/>
      <c r="D62" s="101" t="str">
        <f>"Variazione %   "&amp;[1]datitrim!$I$1&amp;" / "&amp;[1]datitrim!$I$1-1</f>
        <v>Variazione %   2015 / 2014</v>
      </c>
      <c r="E62" s="102">
        <f>[1]datitrim!K97</f>
        <v>0.38</v>
      </c>
      <c r="F62" s="102">
        <f>[1]datitrim!L97</f>
        <v>3.56</v>
      </c>
      <c r="G62" s="102">
        <f>[1]datitrim!M97</f>
        <v>9.64</v>
      </c>
      <c r="H62" s="103">
        <f>[1]datitrim!N97</f>
        <v>4.01</v>
      </c>
      <c r="I62" s="102">
        <f>[1]datitrim!O97</f>
        <v>6.44</v>
      </c>
    </row>
    <row r="63" spans="1:9" ht="14.1" customHeight="1" x14ac:dyDescent="0.2">
      <c r="A63" s="517"/>
      <c r="B63" s="515" t="str">
        <f>"Variazione %   "&amp;[1]datitrim!$I$1&amp;" / "&amp;[1]datitrim!$I$1-1&amp;" su basi omogenee *"</f>
        <v>Variazione %   2015 / 2014 su basi omogenee *</v>
      </c>
      <c r="C63" s="516"/>
      <c r="D63" s="516"/>
      <c r="E63" s="102">
        <f>[1]omogenei!K97</f>
        <v>0.38</v>
      </c>
      <c r="F63" s="102">
        <f>[1]omogenei!L97</f>
        <v>3.56</v>
      </c>
      <c r="G63" s="102">
        <f>[1]omogenei!M97</f>
        <v>9.64</v>
      </c>
      <c r="H63" s="103">
        <f>[1]omogenei!N97</f>
        <v>4.01</v>
      </c>
      <c r="I63" s="102">
        <f>[1]omogenei!O97</f>
        <v>6.44</v>
      </c>
    </row>
    <row r="64" spans="1:9" ht="6.95" customHeight="1" x14ac:dyDescent="0.2">
      <c r="A64" s="517"/>
      <c r="B64" s="142"/>
      <c r="C64" s="228"/>
      <c r="D64" s="228"/>
      <c r="E64" s="159"/>
      <c r="F64" s="159"/>
      <c r="G64" s="159"/>
      <c r="H64" s="160"/>
      <c r="I64" s="159"/>
    </row>
    <row r="65" spans="1:8" s="65" customFormat="1" ht="12.95" customHeight="1" x14ac:dyDescent="0.2">
      <c r="A65" s="517"/>
      <c r="B65" s="229" t="s">
        <v>139</v>
      </c>
      <c r="D65" s="66"/>
      <c r="H65" s="230"/>
    </row>
    <row r="66" spans="1:8" s="65" customFormat="1" ht="12.95" customHeight="1" x14ac:dyDescent="0.2">
      <c r="A66" s="517"/>
      <c r="B66" s="65" t="s">
        <v>127</v>
      </c>
      <c r="D66" s="66"/>
      <c r="H66" s="230"/>
    </row>
  </sheetData>
  <mergeCells count="12">
    <mergeCell ref="B54:D54"/>
    <mergeCell ref="B63:D63"/>
    <mergeCell ref="A1:A66"/>
    <mergeCell ref="B6:D8"/>
    <mergeCell ref="E7:E8"/>
    <mergeCell ref="B40:D40"/>
    <mergeCell ref="B51:D51"/>
    <mergeCell ref="F7:F8"/>
    <mergeCell ref="G7:G8"/>
    <mergeCell ref="H7:H8"/>
    <mergeCell ref="B24:D24"/>
    <mergeCell ref="B37:D37"/>
  </mergeCells>
  <printOptions horizontalCentered="1"/>
  <pageMargins left="0.31496062992125984" right="0.11811023622047245" top="0.19685039370078741" bottom="0" header="0.19685039370078741" footer="0"/>
  <pageSetup paperSize="9" scale="98" orientation="portrait" horizontalDpi="4294967292" verticalDpi="4294967292" r:id="rId1"/>
  <headerFooter alignWithMargins="0">
    <oddHeader>&amp;L&amp;"Arial,Normale"&amp;8IVASS - SERVIZIO STUDI E GESTIONE DATI
DIVISIONE STUDI E ANALISI STATISTICHE</oddHeader>
  </headerFooter>
  <rowBreaks count="1" manualBreakCount="1">
    <brk id="6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1"/>
  <sheetViews>
    <sheetView showGridLines="0" zoomScaleNormal="100" workbookViewId="0">
      <selection activeCell="K6" sqref="K6:L7"/>
    </sheetView>
  </sheetViews>
  <sheetFormatPr defaultColWidth="9" defaultRowHeight="11.25" x14ac:dyDescent="0.2"/>
  <cols>
    <col min="1" max="1" width="0.7109375" style="68" customWidth="1"/>
    <col min="2" max="2" width="30.7109375" style="68" customWidth="1"/>
    <col min="3" max="3" width="9.42578125" style="69" customWidth="1"/>
    <col min="4" max="4" width="7" style="69" bestFit="1" customWidth="1"/>
    <col min="5" max="5" width="10" style="68" bestFit="1" customWidth="1"/>
    <col min="6" max="6" width="6.7109375" style="69" bestFit="1" customWidth="1"/>
    <col min="7" max="7" width="10" style="68" bestFit="1" customWidth="1"/>
    <col min="8" max="8" width="5.42578125" style="69" customWidth="1"/>
    <col min="9" max="9" width="9.42578125" style="69" customWidth="1"/>
    <col min="10" max="10" width="7" style="69" bestFit="1" customWidth="1"/>
    <col min="11" max="11" width="9.28515625" style="69" customWidth="1"/>
    <col min="12" max="12" width="5" style="69" customWidth="1"/>
    <col min="13" max="13" width="10" style="68" bestFit="1" customWidth="1"/>
    <col min="14" max="14" width="5.42578125" style="69" customWidth="1"/>
    <col min="15" max="15" width="10.140625" style="68" customWidth="1"/>
    <col min="16" max="16" width="6.42578125" style="69" customWidth="1"/>
    <col min="17" max="20" width="10.28515625" style="68" customWidth="1"/>
    <col min="21" max="256" width="9" style="68"/>
    <col min="257" max="257" width="0.7109375" style="68" customWidth="1"/>
    <col min="258" max="258" width="28.5703125" style="68" customWidth="1"/>
    <col min="259" max="259" width="9.42578125" style="68" customWidth="1"/>
    <col min="260" max="260" width="7" style="68" bestFit="1" customWidth="1"/>
    <col min="261" max="261" width="8.42578125" style="68" customWidth="1"/>
    <col min="262" max="262" width="6.7109375" style="68" bestFit="1" customWidth="1"/>
    <col min="263" max="263" width="8.42578125" style="68" customWidth="1"/>
    <col min="264" max="264" width="5.42578125" style="68" customWidth="1"/>
    <col min="265" max="265" width="9.42578125" style="68" customWidth="1"/>
    <col min="266" max="266" width="7" style="68" bestFit="1" customWidth="1"/>
    <col min="267" max="267" width="9.28515625" style="68" customWidth="1"/>
    <col min="268" max="268" width="5" style="68" customWidth="1"/>
    <col min="269" max="269" width="8.42578125" style="68" customWidth="1"/>
    <col min="270" max="270" width="5.42578125" style="68" customWidth="1"/>
    <col min="271" max="271" width="10.140625" style="68" customWidth="1"/>
    <col min="272" max="272" width="5.7109375" style="68" customWidth="1"/>
    <col min="273" max="276" width="10.28515625" style="68" customWidth="1"/>
    <col min="277" max="512" width="9" style="68"/>
    <col min="513" max="513" width="0.7109375" style="68" customWidth="1"/>
    <col min="514" max="514" width="28.5703125" style="68" customWidth="1"/>
    <col min="515" max="515" width="9.42578125" style="68" customWidth="1"/>
    <col min="516" max="516" width="7" style="68" bestFit="1" customWidth="1"/>
    <col min="517" max="517" width="8.42578125" style="68" customWidth="1"/>
    <col min="518" max="518" width="6.7109375" style="68" bestFit="1" customWidth="1"/>
    <col min="519" max="519" width="8.42578125" style="68" customWidth="1"/>
    <col min="520" max="520" width="5.42578125" style="68" customWidth="1"/>
    <col min="521" max="521" width="9.42578125" style="68" customWidth="1"/>
    <col min="522" max="522" width="7" style="68" bestFit="1" customWidth="1"/>
    <col min="523" max="523" width="9.28515625" style="68" customWidth="1"/>
    <col min="524" max="524" width="5" style="68" customWidth="1"/>
    <col min="525" max="525" width="8.42578125" style="68" customWidth="1"/>
    <col min="526" max="526" width="5.42578125" style="68" customWidth="1"/>
    <col min="527" max="527" width="10.140625" style="68" customWidth="1"/>
    <col min="528" max="528" width="5.7109375" style="68" customWidth="1"/>
    <col min="529" max="532" width="10.28515625" style="68" customWidth="1"/>
    <col min="533" max="768" width="9" style="68"/>
    <col min="769" max="769" width="0.7109375" style="68" customWidth="1"/>
    <col min="770" max="770" width="28.5703125" style="68" customWidth="1"/>
    <col min="771" max="771" width="9.42578125" style="68" customWidth="1"/>
    <col min="772" max="772" width="7" style="68" bestFit="1" customWidth="1"/>
    <col min="773" max="773" width="8.42578125" style="68" customWidth="1"/>
    <col min="774" max="774" width="6.7109375" style="68" bestFit="1" customWidth="1"/>
    <col min="775" max="775" width="8.42578125" style="68" customWidth="1"/>
    <col min="776" max="776" width="5.42578125" style="68" customWidth="1"/>
    <col min="777" max="777" width="9.42578125" style="68" customWidth="1"/>
    <col min="778" max="778" width="7" style="68" bestFit="1" customWidth="1"/>
    <col min="779" max="779" width="9.28515625" style="68" customWidth="1"/>
    <col min="780" max="780" width="5" style="68" customWidth="1"/>
    <col min="781" max="781" width="8.42578125" style="68" customWidth="1"/>
    <col min="782" max="782" width="5.42578125" style="68" customWidth="1"/>
    <col min="783" max="783" width="10.140625" style="68" customWidth="1"/>
    <col min="784" max="784" width="5.7109375" style="68" customWidth="1"/>
    <col min="785" max="788" width="10.28515625" style="68" customWidth="1"/>
    <col min="789" max="1024" width="9" style="68"/>
    <col min="1025" max="1025" width="0.7109375" style="68" customWidth="1"/>
    <col min="1026" max="1026" width="28.5703125" style="68" customWidth="1"/>
    <col min="1027" max="1027" width="9.42578125" style="68" customWidth="1"/>
    <col min="1028" max="1028" width="7" style="68" bestFit="1" customWidth="1"/>
    <col min="1029" max="1029" width="8.42578125" style="68" customWidth="1"/>
    <col min="1030" max="1030" width="6.7109375" style="68" bestFit="1" customWidth="1"/>
    <col min="1031" max="1031" width="8.42578125" style="68" customWidth="1"/>
    <col min="1032" max="1032" width="5.42578125" style="68" customWidth="1"/>
    <col min="1033" max="1033" width="9.42578125" style="68" customWidth="1"/>
    <col min="1034" max="1034" width="7" style="68" bestFit="1" customWidth="1"/>
    <col min="1035" max="1035" width="9.28515625" style="68" customWidth="1"/>
    <col min="1036" max="1036" width="5" style="68" customWidth="1"/>
    <col min="1037" max="1037" width="8.42578125" style="68" customWidth="1"/>
    <col min="1038" max="1038" width="5.42578125" style="68" customWidth="1"/>
    <col min="1039" max="1039" width="10.140625" style="68" customWidth="1"/>
    <col min="1040" max="1040" width="5.7109375" style="68" customWidth="1"/>
    <col min="1041" max="1044" width="10.28515625" style="68" customWidth="1"/>
    <col min="1045" max="1280" width="9" style="68"/>
    <col min="1281" max="1281" width="0.7109375" style="68" customWidth="1"/>
    <col min="1282" max="1282" width="28.5703125" style="68" customWidth="1"/>
    <col min="1283" max="1283" width="9.42578125" style="68" customWidth="1"/>
    <col min="1284" max="1284" width="7" style="68" bestFit="1" customWidth="1"/>
    <col min="1285" max="1285" width="8.42578125" style="68" customWidth="1"/>
    <col min="1286" max="1286" width="6.7109375" style="68" bestFit="1" customWidth="1"/>
    <col min="1287" max="1287" width="8.42578125" style="68" customWidth="1"/>
    <col min="1288" max="1288" width="5.42578125" style="68" customWidth="1"/>
    <col min="1289" max="1289" width="9.42578125" style="68" customWidth="1"/>
    <col min="1290" max="1290" width="7" style="68" bestFit="1" customWidth="1"/>
    <col min="1291" max="1291" width="9.28515625" style="68" customWidth="1"/>
    <col min="1292" max="1292" width="5" style="68" customWidth="1"/>
    <col min="1293" max="1293" width="8.42578125" style="68" customWidth="1"/>
    <col min="1294" max="1294" width="5.42578125" style="68" customWidth="1"/>
    <col min="1295" max="1295" width="10.140625" style="68" customWidth="1"/>
    <col min="1296" max="1296" width="5.7109375" style="68" customWidth="1"/>
    <col min="1297" max="1300" width="10.28515625" style="68" customWidth="1"/>
    <col min="1301" max="1536" width="9" style="68"/>
    <col min="1537" max="1537" width="0.7109375" style="68" customWidth="1"/>
    <col min="1538" max="1538" width="28.5703125" style="68" customWidth="1"/>
    <col min="1539" max="1539" width="9.42578125" style="68" customWidth="1"/>
    <col min="1540" max="1540" width="7" style="68" bestFit="1" customWidth="1"/>
    <col min="1541" max="1541" width="8.42578125" style="68" customWidth="1"/>
    <col min="1542" max="1542" width="6.7109375" style="68" bestFit="1" customWidth="1"/>
    <col min="1543" max="1543" width="8.42578125" style="68" customWidth="1"/>
    <col min="1544" max="1544" width="5.42578125" style="68" customWidth="1"/>
    <col min="1545" max="1545" width="9.42578125" style="68" customWidth="1"/>
    <col min="1546" max="1546" width="7" style="68" bestFit="1" customWidth="1"/>
    <col min="1547" max="1547" width="9.28515625" style="68" customWidth="1"/>
    <col min="1548" max="1548" width="5" style="68" customWidth="1"/>
    <col min="1549" max="1549" width="8.42578125" style="68" customWidth="1"/>
    <col min="1550" max="1550" width="5.42578125" style="68" customWidth="1"/>
    <col min="1551" max="1551" width="10.140625" style="68" customWidth="1"/>
    <col min="1552" max="1552" width="5.7109375" style="68" customWidth="1"/>
    <col min="1553" max="1556" width="10.28515625" style="68" customWidth="1"/>
    <col min="1557" max="1792" width="9" style="68"/>
    <col min="1793" max="1793" width="0.7109375" style="68" customWidth="1"/>
    <col min="1794" max="1794" width="28.5703125" style="68" customWidth="1"/>
    <col min="1795" max="1795" width="9.42578125" style="68" customWidth="1"/>
    <col min="1796" max="1796" width="7" style="68" bestFit="1" customWidth="1"/>
    <col min="1797" max="1797" width="8.42578125" style="68" customWidth="1"/>
    <col min="1798" max="1798" width="6.7109375" style="68" bestFit="1" customWidth="1"/>
    <col min="1799" max="1799" width="8.42578125" style="68" customWidth="1"/>
    <col min="1800" max="1800" width="5.42578125" style="68" customWidth="1"/>
    <col min="1801" max="1801" width="9.42578125" style="68" customWidth="1"/>
    <col min="1802" max="1802" width="7" style="68" bestFit="1" customWidth="1"/>
    <col min="1803" max="1803" width="9.28515625" style="68" customWidth="1"/>
    <col min="1804" max="1804" width="5" style="68" customWidth="1"/>
    <col min="1805" max="1805" width="8.42578125" style="68" customWidth="1"/>
    <col min="1806" max="1806" width="5.42578125" style="68" customWidth="1"/>
    <col min="1807" max="1807" width="10.140625" style="68" customWidth="1"/>
    <col min="1808" max="1808" width="5.7109375" style="68" customWidth="1"/>
    <col min="1809" max="1812" width="10.28515625" style="68" customWidth="1"/>
    <col min="1813" max="2048" width="9" style="68"/>
    <col min="2049" max="2049" width="0.7109375" style="68" customWidth="1"/>
    <col min="2050" max="2050" width="28.5703125" style="68" customWidth="1"/>
    <col min="2051" max="2051" width="9.42578125" style="68" customWidth="1"/>
    <col min="2052" max="2052" width="7" style="68" bestFit="1" customWidth="1"/>
    <col min="2053" max="2053" width="8.42578125" style="68" customWidth="1"/>
    <col min="2054" max="2054" width="6.7109375" style="68" bestFit="1" customWidth="1"/>
    <col min="2055" max="2055" width="8.42578125" style="68" customWidth="1"/>
    <col min="2056" max="2056" width="5.42578125" style="68" customWidth="1"/>
    <col min="2057" max="2057" width="9.42578125" style="68" customWidth="1"/>
    <col min="2058" max="2058" width="7" style="68" bestFit="1" customWidth="1"/>
    <col min="2059" max="2059" width="9.28515625" style="68" customWidth="1"/>
    <col min="2060" max="2060" width="5" style="68" customWidth="1"/>
    <col min="2061" max="2061" width="8.42578125" style="68" customWidth="1"/>
    <col min="2062" max="2062" width="5.42578125" style="68" customWidth="1"/>
    <col min="2063" max="2063" width="10.140625" style="68" customWidth="1"/>
    <col min="2064" max="2064" width="5.7109375" style="68" customWidth="1"/>
    <col min="2065" max="2068" width="10.28515625" style="68" customWidth="1"/>
    <col min="2069" max="2304" width="9" style="68"/>
    <col min="2305" max="2305" width="0.7109375" style="68" customWidth="1"/>
    <col min="2306" max="2306" width="28.5703125" style="68" customWidth="1"/>
    <col min="2307" max="2307" width="9.42578125" style="68" customWidth="1"/>
    <col min="2308" max="2308" width="7" style="68" bestFit="1" customWidth="1"/>
    <col min="2309" max="2309" width="8.42578125" style="68" customWidth="1"/>
    <col min="2310" max="2310" width="6.7109375" style="68" bestFit="1" customWidth="1"/>
    <col min="2311" max="2311" width="8.42578125" style="68" customWidth="1"/>
    <col min="2312" max="2312" width="5.42578125" style="68" customWidth="1"/>
    <col min="2313" max="2313" width="9.42578125" style="68" customWidth="1"/>
    <col min="2314" max="2314" width="7" style="68" bestFit="1" customWidth="1"/>
    <col min="2315" max="2315" width="9.28515625" style="68" customWidth="1"/>
    <col min="2316" max="2316" width="5" style="68" customWidth="1"/>
    <col min="2317" max="2317" width="8.42578125" style="68" customWidth="1"/>
    <col min="2318" max="2318" width="5.42578125" style="68" customWidth="1"/>
    <col min="2319" max="2319" width="10.140625" style="68" customWidth="1"/>
    <col min="2320" max="2320" width="5.7109375" style="68" customWidth="1"/>
    <col min="2321" max="2324" width="10.28515625" style="68" customWidth="1"/>
    <col min="2325" max="2560" width="9" style="68"/>
    <col min="2561" max="2561" width="0.7109375" style="68" customWidth="1"/>
    <col min="2562" max="2562" width="28.5703125" style="68" customWidth="1"/>
    <col min="2563" max="2563" width="9.42578125" style="68" customWidth="1"/>
    <col min="2564" max="2564" width="7" style="68" bestFit="1" customWidth="1"/>
    <col min="2565" max="2565" width="8.42578125" style="68" customWidth="1"/>
    <col min="2566" max="2566" width="6.7109375" style="68" bestFit="1" customWidth="1"/>
    <col min="2567" max="2567" width="8.42578125" style="68" customWidth="1"/>
    <col min="2568" max="2568" width="5.42578125" style="68" customWidth="1"/>
    <col min="2569" max="2569" width="9.42578125" style="68" customWidth="1"/>
    <col min="2570" max="2570" width="7" style="68" bestFit="1" customWidth="1"/>
    <col min="2571" max="2571" width="9.28515625" style="68" customWidth="1"/>
    <col min="2572" max="2572" width="5" style="68" customWidth="1"/>
    <col min="2573" max="2573" width="8.42578125" style="68" customWidth="1"/>
    <col min="2574" max="2574" width="5.42578125" style="68" customWidth="1"/>
    <col min="2575" max="2575" width="10.140625" style="68" customWidth="1"/>
    <col min="2576" max="2576" width="5.7109375" style="68" customWidth="1"/>
    <col min="2577" max="2580" width="10.28515625" style="68" customWidth="1"/>
    <col min="2581" max="2816" width="9" style="68"/>
    <col min="2817" max="2817" width="0.7109375" style="68" customWidth="1"/>
    <col min="2818" max="2818" width="28.5703125" style="68" customWidth="1"/>
    <col min="2819" max="2819" width="9.42578125" style="68" customWidth="1"/>
    <col min="2820" max="2820" width="7" style="68" bestFit="1" customWidth="1"/>
    <col min="2821" max="2821" width="8.42578125" style="68" customWidth="1"/>
    <col min="2822" max="2822" width="6.7109375" style="68" bestFit="1" customWidth="1"/>
    <col min="2823" max="2823" width="8.42578125" style="68" customWidth="1"/>
    <col min="2824" max="2824" width="5.42578125" style="68" customWidth="1"/>
    <col min="2825" max="2825" width="9.42578125" style="68" customWidth="1"/>
    <col min="2826" max="2826" width="7" style="68" bestFit="1" customWidth="1"/>
    <col min="2827" max="2827" width="9.28515625" style="68" customWidth="1"/>
    <col min="2828" max="2828" width="5" style="68" customWidth="1"/>
    <col min="2829" max="2829" width="8.42578125" style="68" customWidth="1"/>
    <col min="2830" max="2830" width="5.42578125" style="68" customWidth="1"/>
    <col min="2831" max="2831" width="10.140625" style="68" customWidth="1"/>
    <col min="2832" max="2832" width="5.7109375" style="68" customWidth="1"/>
    <col min="2833" max="2836" width="10.28515625" style="68" customWidth="1"/>
    <col min="2837" max="3072" width="9" style="68"/>
    <col min="3073" max="3073" width="0.7109375" style="68" customWidth="1"/>
    <col min="3074" max="3074" width="28.5703125" style="68" customWidth="1"/>
    <col min="3075" max="3075" width="9.42578125" style="68" customWidth="1"/>
    <col min="3076" max="3076" width="7" style="68" bestFit="1" customWidth="1"/>
    <col min="3077" max="3077" width="8.42578125" style="68" customWidth="1"/>
    <col min="3078" max="3078" width="6.7109375" style="68" bestFit="1" customWidth="1"/>
    <col min="3079" max="3079" width="8.42578125" style="68" customWidth="1"/>
    <col min="3080" max="3080" width="5.42578125" style="68" customWidth="1"/>
    <col min="3081" max="3081" width="9.42578125" style="68" customWidth="1"/>
    <col min="3082" max="3082" width="7" style="68" bestFit="1" customWidth="1"/>
    <col min="3083" max="3083" width="9.28515625" style="68" customWidth="1"/>
    <col min="3084" max="3084" width="5" style="68" customWidth="1"/>
    <col min="3085" max="3085" width="8.42578125" style="68" customWidth="1"/>
    <col min="3086" max="3086" width="5.42578125" style="68" customWidth="1"/>
    <col min="3087" max="3087" width="10.140625" style="68" customWidth="1"/>
    <col min="3088" max="3088" width="5.7109375" style="68" customWidth="1"/>
    <col min="3089" max="3092" width="10.28515625" style="68" customWidth="1"/>
    <col min="3093" max="3328" width="9" style="68"/>
    <col min="3329" max="3329" width="0.7109375" style="68" customWidth="1"/>
    <col min="3330" max="3330" width="28.5703125" style="68" customWidth="1"/>
    <col min="3331" max="3331" width="9.42578125" style="68" customWidth="1"/>
    <col min="3332" max="3332" width="7" style="68" bestFit="1" customWidth="1"/>
    <col min="3333" max="3333" width="8.42578125" style="68" customWidth="1"/>
    <col min="3334" max="3334" width="6.7109375" style="68" bestFit="1" customWidth="1"/>
    <col min="3335" max="3335" width="8.42578125" style="68" customWidth="1"/>
    <col min="3336" max="3336" width="5.42578125" style="68" customWidth="1"/>
    <col min="3337" max="3337" width="9.42578125" style="68" customWidth="1"/>
    <col min="3338" max="3338" width="7" style="68" bestFit="1" customWidth="1"/>
    <col min="3339" max="3339" width="9.28515625" style="68" customWidth="1"/>
    <col min="3340" max="3340" width="5" style="68" customWidth="1"/>
    <col min="3341" max="3341" width="8.42578125" style="68" customWidth="1"/>
    <col min="3342" max="3342" width="5.42578125" style="68" customWidth="1"/>
    <col min="3343" max="3343" width="10.140625" style="68" customWidth="1"/>
    <col min="3344" max="3344" width="5.7109375" style="68" customWidth="1"/>
    <col min="3345" max="3348" width="10.28515625" style="68" customWidth="1"/>
    <col min="3349" max="3584" width="9" style="68"/>
    <col min="3585" max="3585" width="0.7109375" style="68" customWidth="1"/>
    <col min="3586" max="3586" width="28.5703125" style="68" customWidth="1"/>
    <col min="3587" max="3587" width="9.42578125" style="68" customWidth="1"/>
    <col min="3588" max="3588" width="7" style="68" bestFit="1" customWidth="1"/>
    <col min="3589" max="3589" width="8.42578125" style="68" customWidth="1"/>
    <col min="3590" max="3590" width="6.7109375" style="68" bestFit="1" customWidth="1"/>
    <col min="3591" max="3591" width="8.42578125" style="68" customWidth="1"/>
    <col min="3592" max="3592" width="5.42578125" style="68" customWidth="1"/>
    <col min="3593" max="3593" width="9.42578125" style="68" customWidth="1"/>
    <col min="3594" max="3594" width="7" style="68" bestFit="1" customWidth="1"/>
    <col min="3595" max="3595" width="9.28515625" style="68" customWidth="1"/>
    <col min="3596" max="3596" width="5" style="68" customWidth="1"/>
    <col min="3597" max="3597" width="8.42578125" style="68" customWidth="1"/>
    <col min="3598" max="3598" width="5.42578125" style="68" customWidth="1"/>
    <col min="3599" max="3599" width="10.140625" style="68" customWidth="1"/>
    <col min="3600" max="3600" width="5.7109375" style="68" customWidth="1"/>
    <col min="3601" max="3604" width="10.28515625" style="68" customWidth="1"/>
    <col min="3605" max="3840" width="9" style="68"/>
    <col min="3841" max="3841" width="0.7109375" style="68" customWidth="1"/>
    <col min="3842" max="3842" width="28.5703125" style="68" customWidth="1"/>
    <col min="3843" max="3843" width="9.42578125" style="68" customWidth="1"/>
    <col min="3844" max="3844" width="7" style="68" bestFit="1" customWidth="1"/>
    <col min="3845" max="3845" width="8.42578125" style="68" customWidth="1"/>
    <col min="3846" max="3846" width="6.7109375" style="68" bestFit="1" customWidth="1"/>
    <col min="3847" max="3847" width="8.42578125" style="68" customWidth="1"/>
    <col min="3848" max="3848" width="5.42578125" style="68" customWidth="1"/>
    <col min="3849" max="3849" width="9.42578125" style="68" customWidth="1"/>
    <col min="3850" max="3850" width="7" style="68" bestFit="1" customWidth="1"/>
    <col min="3851" max="3851" width="9.28515625" style="68" customWidth="1"/>
    <col min="3852" max="3852" width="5" style="68" customWidth="1"/>
    <col min="3853" max="3853" width="8.42578125" style="68" customWidth="1"/>
    <col min="3854" max="3854" width="5.42578125" style="68" customWidth="1"/>
    <col min="3855" max="3855" width="10.140625" style="68" customWidth="1"/>
    <col min="3856" max="3856" width="5.7109375" style="68" customWidth="1"/>
    <col min="3857" max="3860" width="10.28515625" style="68" customWidth="1"/>
    <col min="3861" max="4096" width="9" style="68"/>
    <col min="4097" max="4097" width="0.7109375" style="68" customWidth="1"/>
    <col min="4098" max="4098" width="28.5703125" style="68" customWidth="1"/>
    <col min="4099" max="4099" width="9.42578125" style="68" customWidth="1"/>
    <col min="4100" max="4100" width="7" style="68" bestFit="1" customWidth="1"/>
    <col min="4101" max="4101" width="8.42578125" style="68" customWidth="1"/>
    <col min="4102" max="4102" width="6.7109375" style="68" bestFit="1" customWidth="1"/>
    <col min="4103" max="4103" width="8.42578125" style="68" customWidth="1"/>
    <col min="4104" max="4104" width="5.42578125" style="68" customWidth="1"/>
    <col min="4105" max="4105" width="9.42578125" style="68" customWidth="1"/>
    <col min="4106" max="4106" width="7" style="68" bestFit="1" customWidth="1"/>
    <col min="4107" max="4107" width="9.28515625" style="68" customWidth="1"/>
    <col min="4108" max="4108" width="5" style="68" customWidth="1"/>
    <col min="4109" max="4109" width="8.42578125" style="68" customWidth="1"/>
    <col min="4110" max="4110" width="5.42578125" style="68" customWidth="1"/>
    <col min="4111" max="4111" width="10.140625" style="68" customWidth="1"/>
    <col min="4112" max="4112" width="5.7109375" style="68" customWidth="1"/>
    <col min="4113" max="4116" width="10.28515625" style="68" customWidth="1"/>
    <col min="4117" max="4352" width="9" style="68"/>
    <col min="4353" max="4353" width="0.7109375" style="68" customWidth="1"/>
    <col min="4354" max="4354" width="28.5703125" style="68" customWidth="1"/>
    <col min="4355" max="4355" width="9.42578125" style="68" customWidth="1"/>
    <col min="4356" max="4356" width="7" style="68" bestFit="1" customWidth="1"/>
    <col min="4357" max="4357" width="8.42578125" style="68" customWidth="1"/>
    <col min="4358" max="4358" width="6.7109375" style="68" bestFit="1" customWidth="1"/>
    <col min="4359" max="4359" width="8.42578125" style="68" customWidth="1"/>
    <col min="4360" max="4360" width="5.42578125" style="68" customWidth="1"/>
    <col min="4361" max="4361" width="9.42578125" style="68" customWidth="1"/>
    <col min="4362" max="4362" width="7" style="68" bestFit="1" customWidth="1"/>
    <col min="4363" max="4363" width="9.28515625" style="68" customWidth="1"/>
    <col min="4364" max="4364" width="5" style="68" customWidth="1"/>
    <col min="4365" max="4365" width="8.42578125" style="68" customWidth="1"/>
    <col min="4366" max="4366" width="5.42578125" style="68" customWidth="1"/>
    <col min="4367" max="4367" width="10.140625" style="68" customWidth="1"/>
    <col min="4368" max="4368" width="5.7109375" style="68" customWidth="1"/>
    <col min="4369" max="4372" width="10.28515625" style="68" customWidth="1"/>
    <col min="4373" max="4608" width="9" style="68"/>
    <col min="4609" max="4609" width="0.7109375" style="68" customWidth="1"/>
    <col min="4610" max="4610" width="28.5703125" style="68" customWidth="1"/>
    <col min="4611" max="4611" width="9.42578125" style="68" customWidth="1"/>
    <col min="4612" max="4612" width="7" style="68" bestFit="1" customWidth="1"/>
    <col min="4613" max="4613" width="8.42578125" style="68" customWidth="1"/>
    <col min="4614" max="4614" width="6.7109375" style="68" bestFit="1" customWidth="1"/>
    <col min="4615" max="4615" width="8.42578125" style="68" customWidth="1"/>
    <col min="4616" max="4616" width="5.42578125" style="68" customWidth="1"/>
    <col min="4617" max="4617" width="9.42578125" style="68" customWidth="1"/>
    <col min="4618" max="4618" width="7" style="68" bestFit="1" customWidth="1"/>
    <col min="4619" max="4619" width="9.28515625" style="68" customWidth="1"/>
    <col min="4620" max="4620" width="5" style="68" customWidth="1"/>
    <col min="4621" max="4621" width="8.42578125" style="68" customWidth="1"/>
    <col min="4622" max="4622" width="5.42578125" style="68" customWidth="1"/>
    <col min="4623" max="4623" width="10.140625" style="68" customWidth="1"/>
    <col min="4624" max="4624" width="5.7109375" style="68" customWidth="1"/>
    <col min="4625" max="4628" width="10.28515625" style="68" customWidth="1"/>
    <col min="4629" max="4864" width="9" style="68"/>
    <col min="4865" max="4865" width="0.7109375" style="68" customWidth="1"/>
    <col min="4866" max="4866" width="28.5703125" style="68" customWidth="1"/>
    <col min="4867" max="4867" width="9.42578125" style="68" customWidth="1"/>
    <col min="4868" max="4868" width="7" style="68" bestFit="1" customWidth="1"/>
    <col min="4869" max="4869" width="8.42578125" style="68" customWidth="1"/>
    <col min="4870" max="4870" width="6.7109375" style="68" bestFit="1" customWidth="1"/>
    <col min="4871" max="4871" width="8.42578125" style="68" customWidth="1"/>
    <col min="4872" max="4872" width="5.42578125" style="68" customWidth="1"/>
    <col min="4873" max="4873" width="9.42578125" style="68" customWidth="1"/>
    <col min="4874" max="4874" width="7" style="68" bestFit="1" customWidth="1"/>
    <col min="4875" max="4875" width="9.28515625" style="68" customWidth="1"/>
    <col min="4876" max="4876" width="5" style="68" customWidth="1"/>
    <col min="4877" max="4877" width="8.42578125" style="68" customWidth="1"/>
    <col min="4878" max="4878" width="5.42578125" style="68" customWidth="1"/>
    <col min="4879" max="4879" width="10.140625" style="68" customWidth="1"/>
    <col min="4880" max="4880" width="5.7109375" style="68" customWidth="1"/>
    <col min="4881" max="4884" width="10.28515625" style="68" customWidth="1"/>
    <col min="4885" max="5120" width="9" style="68"/>
    <col min="5121" max="5121" width="0.7109375" style="68" customWidth="1"/>
    <col min="5122" max="5122" width="28.5703125" style="68" customWidth="1"/>
    <col min="5123" max="5123" width="9.42578125" style="68" customWidth="1"/>
    <col min="5124" max="5124" width="7" style="68" bestFit="1" customWidth="1"/>
    <col min="5125" max="5125" width="8.42578125" style="68" customWidth="1"/>
    <col min="5126" max="5126" width="6.7109375" style="68" bestFit="1" customWidth="1"/>
    <col min="5127" max="5127" width="8.42578125" style="68" customWidth="1"/>
    <col min="5128" max="5128" width="5.42578125" style="68" customWidth="1"/>
    <col min="5129" max="5129" width="9.42578125" style="68" customWidth="1"/>
    <col min="5130" max="5130" width="7" style="68" bestFit="1" customWidth="1"/>
    <col min="5131" max="5131" width="9.28515625" style="68" customWidth="1"/>
    <col min="5132" max="5132" width="5" style="68" customWidth="1"/>
    <col min="5133" max="5133" width="8.42578125" style="68" customWidth="1"/>
    <col min="5134" max="5134" width="5.42578125" style="68" customWidth="1"/>
    <col min="5135" max="5135" width="10.140625" style="68" customWidth="1"/>
    <col min="5136" max="5136" width="5.7109375" style="68" customWidth="1"/>
    <col min="5137" max="5140" width="10.28515625" style="68" customWidth="1"/>
    <col min="5141" max="5376" width="9" style="68"/>
    <col min="5377" max="5377" width="0.7109375" style="68" customWidth="1"/>
    <col min="5378" max="5378" width="28.5703125" style="68" customWidth="1"/>
    <col min="5379" max="5379" width="9.42578125" style="68" customWidth="1"/>
    <col min="5380" max="5380" width="7" style="68" bestFit="1" customWidth="1"/>
    <col min="5381" max="5381" width="8.42578125" style="68" customWidth="1"/>
    <col min="5382" max="5382" width="6.7109375" style="68" bestFit="1" customWidth="1"/>
    <col min="5383" max="5383" width="8.42578125" style="68" customWidth="1"/>
    <col min="5384" max="5384" width="5.42578125" style="68" customWidth="1"/>
    <col min="5385" max="5385" width="9.42578125" style="68" customWidth="1"/>
    <col min="5386" max="5386" width="7" style="68" bestFit="1" customWidth="1"/>
    <col min="5387" max="5387" width="9.28515625" style="68" customWidth="1"/>
    <col min="5388" max="5388" width="5" style="68" customWidth="1"/>
    <col min="5389" max="5389" width="8.42578125" style="68" customWidth="1"/>
    <col min="5390" max="5390" width="5.42578125" style="68" customWidth="1"/>
    <col min="5391" max="5391" width="10.140625" style="68" customWidth="1"/>
    <col min="5392" max="5392" width="5.7109375" style="68" customWidth="1"/>
    <col min="5393" max="5396" width="10.28515625" style="68" customWidth="1"/>
    <col min="5397" max="5632" width="9" style="68"/>
    <col min="5633" max="5633" width="0.7109375" style="68" customWidth="1"/>
    <col min="5634" max="5634" width="28.5703125" style="68" customWidth="1"/>
    <col min="5635" max="5635" width="9.42578125" style="68" customWidth="1"/>
    <col min="5636" max="5636" width="7" style="68" bestFit="1" customWidth="1"/>
    <col min="5637" max="5637" width="8.42578125" style="68" customWidth="1"/>
    <col min="5638" max="5638" width="6.7109375" style="68" bestFit="1" customWidth="1"/>
    <col min="5639" max="5639" width="8.42578125" style="68" customWidth="1"/>
    <col min="5640" max="5640" width="5.42578125" style="68" customWidth="1"/>
    <col min="5641" max="5641" width="9.42578125" style="68" customWidth="1"/>
    <col min="5642" max="5642" width="7" style="68" bestFit="1" customWidth="1"/>
    <col min="5643" max="5643" width="9.28515625" style="68" customWidth="1"/>
    <col min="5644" max="5644" width="5" style="68" customWidth="1"/>
    <col min="5645" max="5645" width="8.42578125" style="68" customWidth="1"/>
    <col min="5646" max="5646" width="5.42578125" style="68" customWidth="1"/>
    <col min="5647" max="5647" width="10.140625" style="68" customWidth="1"/>
    <col min="5648" max="5648" width="5.7109375" style="68" customWidth="1"/>
    <col min="5649" max="5652" width="10.28515625" style="68" customWidth="1"/>
    <col min="5653" max="5888" width="9" style="68"/>
    <col min="5889" max="5889" width="0.7109375" style="68" customWidth="1"/>
    <col min="5890" max="5890" width="28.5703125" style="68" customWidth="1"/>
    <col min="5891" max="5891" width="9.42578125" style="68" customWidth="1"/>
    <col min="5892" max="5892" width="7" style="68" bestFit="1" customWidth="1"/>
    <col min="5893" max="5893" width="8.42578125" style="68" customWidth="1"/>
    <col min="5894" max="5894" width="6.7109375" style="68" bestFit="1" customWidth="1"/>
    <col min="5895" max="5895" width="8.42578125" style="68" customWidth="1"/>
    <col min="5896" max="5896" width="5.42578125" style="68" customWidth="1"/>
    <col min="5897" max="5897" width="9.42578125" style="68" customWidth="1"/>
    <col min="5898" max="5898" width="7" style="68" bestFit="1" customWidth="1"/>
    <col min="5899" max="5899" width="9.28515625" style="68" customWidth="1"/>
    <col min="5900" max="5900" width="5" style="68" customWidth="1"/>
    <col min="5901" max="5901" width="8.42578125" style="68" customWidth="1"/>
    <col min="5902" max="5902" width="5.42578125" style="68" customWidth="1"/>
    <col min="5903" max="5903" width="10.140625" style="68" customWidth="1"/>
    <col min="5904" max="5904" width="5.7109375" style="68" customWidth="1"/>
    <col min="5905" max="5908" width="10.28515625" style="68" customWidth="1"/>
    <col min="5909" max="6144" width="9" style="68"/>
    <col min="6145" max="6145" width="0.7109375" style="68" customWidth="1"/>
    <col min="6146" max="6146" width="28.5703125" style="68" customWidth="1"/>
    <col min="6147" max="6147" width="9.42578125" style="68" customWidth="1"/>
    <col min="6148" max="6148" width="7" style="68" bestFit="1" customWidth="1"/>
    <col min="6149" max="6149" width="8.42578125" style="68" customWidth="1"/>
    <col min="6150" max="6150" width="6.7109375" style="68" bestFit="1" customWidth="1"/>
    <col min="6151" max="6151" width="8.42578125" style="68" customWidth="1"/>
    <col min="6152" max="6152" width="5.42578125" style="68" customWidth="1"/>
    <col min="6153" max="6153" width="9.42578125" style="68" customWidth="1"/>
    <col min="6154" max="6154" width="7" style="68" bestFit="1" customWidth="1"/>
    <col min="6155" max="6155" width="9.28515625" style="68" customWidth="1"/>
    <col min="6156" max="6156" width="5" style="68" customWidth="1"/>
    <col min="6157" max="6157" width="8.42578125" style="68" customWidth="1"/>
    <col min="6158" max="6158" width="5.42578125" style="68" customWidth="1"/>
    <col min="6159" max="6159" width="10.140625" style="68" customWidth="1"/>
    <col min="6160" max="6160" width="5.7109375" style="68" customWidth="1"/>
    <col min="6161" max="6164" width="10.28515625" style="68" customWidth="1"/>
    <col min="6165" max="6400" width="9" style="68"/>
    <col min="6401" max="6401" width="0.7109375" style="68" customWidth="1"/>
    <col min="6402" max="6402" width="28.5703125" style="68" customWidth="1"/>
    <col min="6403" max="6403" width="9.42578125" style="68" customWidth="1"/>
    <col min="6404" max="6404" width="7" style="68" bestFit="1" customWidth="1"/>
    <col min="6405" max="6405" width="8.42578125" style="68" customWidth="1"/>
    <col min="6406" max="6406" width="6.7109375" style="68" bestFit="1" customWidth="1"/>
    <col min="6407" max="6407" width="8.42578125" style="68" customWidth="1"/>
    <col min="6408" max="6408" width="5.42578125" style="68" customWidth="1"/>
    <col min="6409" max="6409" width="9.42578125" style="68" customWidth="1"/>
    <col min="6410" max="6410" width="7" style="68" bestFit="1" customWidth="1"/>
    <col min="6411" max="6411" width="9.28515625" style="68" customWidth="1"/>
    <col min="6412" max="6412" width="5" style="68" customWidth="1"/>
    <col min="6413" max="6413" width="8.42578125" style="68" customWidth="1"/>
    <col min="6414" max="6414" width="5.42578125" style="68" customWidth="1"/>
    <col min="6415" max="6415" width="10.140625" style="68" customWidth="1"/>
    <col min="6416" max="6416" width="5.7109375" style="68" customWidth="1"/>
    <col min="6417" max="6420" width="10.28515625" style="68" customWidth="1"/>
    <col min="6421" max="6656" width="9" style="68"/>
    <col min="6657" max="6657" width="0.7109375" style="68" customWidth="1"/>
    <col min="6658" max="6658" width="28.5703125" style="68" customWidth="1"/>
    <col min="6659" max="6659" width="9.42578125" style="68" customWidth="1"/>
    <col min="6660" max="6660" width="7" style="68" bestFit="1" customWidth="1"/>
    <col min="6661" max="6661" width="8.42578125" style="68" customWidth="1"/>
    <col min="6662" max="6662" width="6.7109375" style="68" bestFit="1" customWidth="1"/>
    <col min="6663" max="6663" width="8.42578125" style="68" customWidth="1"/>
    <col min="6664" max="6664" width="5.42578125" style="68" customWidth="1"/>
    <col min="6665" max="6665" width="9.42578125" style="68" customWidth="1"/>
    <col min="6666" max="6666" width="7" style="68" bestFit="1" customWidth="1"/>
    <col min="6667" max="6667" width="9.28515625" style="68" customWidth="1"/>
    <col min="6668" max="6668" width="5" style="68" customWidth="1"/>
    <col min="6669" max="6669" width="8.42578125" style="68" customWidth="1"/>
    <col min="6670" max="6670" width="5.42578125" style="68" customWidth="1"/>
    <col min="6671" max="6671" width="10.140625" style="68" customWidth="1"/>
    <col min="6672" max="6672" width="5.7109375" style="68" customWidth="1"/>
    <col min="6673" max="6676" width="10.28515625" style="68" customWidth="1"/>
    <col min="6677" max="6912" width="9" style="68"/>
    <col min="6913" max="6913" width="0.7109375" style="68" customWidth="1"/>
    <col min="6914" max="6914" width="28.5703125" style="68" customWidth="1"/>
    <col min="6915" max="6915" width="9.42578125" style="68" customWidth="1"/>
    <col min="6916" max="6916" width="7" style="68" bestFit="1" customWidth="1"/>
    <col min="6917" max="6917" width="8.42578125" style="68" customWidth="1"/>
    <col min="6918" max="6918" width="6.7109375" style="68" bestFit="1" customWidth="1"/>
    <col min="6919" max="6919" width="8.42578125" style="68" customWidth="1"/>
    <col min="6920" max="6920" width="5.42578125" style="68" customWidth="1"/>
    <col min="6921" max="6921" width="9.42578125" style="68" customWidth="1"/>
    <col min="6922" max="6922" width="7" style="68" bestFit="1" customWidth="1"/>
    <col min="6923" max="6923" width="9.28515625" style="68" customWidth="1"/>
    <col min="6924" max="6924" width="5" style="68" customWidth="1"/>
    <col min="6925" max="6925" width="8.42578125" style="68" customWidth="1"/>
    <col min="6926" max="6926" width="5.42578125" style="68" customWidth="1"/>
    <col min="6927" max="6927" width="10.140625" style="68" customWidth="1"/>
    <col min="6928" max="6928" width="5.7109375" style="68" customWidth="1"/>
    <col min="6929" max="6932" width="10.28515625" style="68" customWidth="1"/>
    <col min="6933" max="7168" width="9" style="68"/>
    <col min="7169" max="7169" width="0.7109375" style="68" customWidth="1"/>
    <col min="7170" max="7170" width="28.5703125" style="68" customWidth="1"/>
    <col min="7171" max="7171" width="9.42578125" style="68" customWidth="1"/>
    <col min="7172" max="7172" width="7" style="68" bestFit="1" customWidth="1"/>
    <col min="7173" max="7173" width="8.42578125" style="68" customWidth="1"/>
    <col min="7174" max="7174" width="6.7109375" style="68" bestFit="1" customWidth="1"/>
    <col min="7175" max="7175" width="8.42578125" style="68" customWidth="1"/>
    <col min="7176" max="7176" width="5.42578125" style="68" customWidth="1"/>
    <col min="7177" max="7177" width="9.42578125" style="68" customWidth="1"/>
    <col min="7178" max="7178" width="7" style="68" bestFit="1" customWidth="1"/>
    <col min="7179" max="7179" width="9.28515625" style="68" customWidth="1"/>
    <col min="7180" max="7180" width="5" style="68" customWidth="1"/>
    <col min="7181" max="7181" width="8.42578125" style="68" customWidth="1"/>
    <col min="7182" max="7182" width="5.42578125" style="68" customWidth="1"/>
    <col min="7183" max="7183" width="10.140625" style="68" customWidth="1"/>
    <col min="7184" max="7184" width="5.7109375" style="68" customWidth="1"/>
    <col min="7185" max="7188" width="10.28515625" style="68" customWidth="1"/>
    <col min="7189" max="7424" width="9" style="68"/>
    <col min="7425" max="7425" width="0.7109375" style="68" customWidth="1"/>
    <col min="7426" max="7426" width="28.5703125" style="68" customWidth="1"/>
    <col min="7427" max="7427" width="9.42578125" style="68" customWidth="1"/>
    <col min="7428" max="7428" width="7" style="68" bestFit="1" customWidth="1"/>
    <col min="7429" max="7429" width="8.42578125" style="68" customWidth="1"/>
    <col min="7430" max="7430" width="6.7109375" style="68" bestFit="1" customWidth="1"/>
    <col min="7431" max="7431" width="8.42578125" style="68" customWidth="1"/>
    <col min="7432" max="7432" width="5.42578125" style="68" customWidth="1"/>
    <col min="7433" max="7433" width="9.42578125" style="68" customWidth="1"/>
    <col min="7434" max="7434" width="7" style="68" bestFit="1" customWidth="1"/>
    <col min="7435" max="7435" width="9.28515625" style="68" customWidth="1"/>
    <col min="7436" max="7436" width="5" style="68" customWidth="1"/>
    <col min="7437" max="7437" width="8.42578125" style="68" customWidth="1"/>
    <col min="7438" max="7438" width="5.42578125" style="68" customWidth="1"/>
    <col min="7439" max="7439" width="10.140625" style="68" customWidth="1"/>
    <col min="7440" max="7440" width="5.7109375" style="68" customWidth="1"/>
    <col min="7441" max="7444" width="10.28515625" style="68" customWidth="1"/>
    <col min="7445" max="7680" width="9" style="68"/>
    <col min="7681" max="7681" width="0.7109375" style="68" customWidth="1"/>
    <col min="7682" max="7682" width="28.5703125" style="68" customWidth="1"/>
    <col min="7683" max="7683" width="9.42578125" style="68" customWidth="1"/>
    <col min="7684" max="7684" width="7" style="68" bestFit="1" customWidth="1"/>
    <col min="7685" max="7685" width="8.42578125" style="68" customWidth="1"/>
    <col min="7686" max="7686" width="6.7109375" style="68" bestFit="1" customWidth="1"/>
    <col min="7687" max="7687" width="8.42578125" style="68" customWidth="1"/>
    <col min="7688" max="7688" width="5.42578125" style="68" customWidth="1"/>
    <col min="7689" max="7689" width="9.42578125" style="68" customWidth="1"/>
    <col min="7690" max="7690" width="7" style="68" bestFit="1" customWidth="1"/>
    <col min="7691" max="7691" width="9.28515625" style="68" customWidth="1"/>
    <col min="7692" max="7692" width="5" style="68" customWidth="1"/>
    <col min="7693" max="7693" width="8.42578125" style="68" customWidth="1"/>
    <col min="7694" max="7694" width="5.42578125" style="68" customWidth="1"/>
    <col min="7695" max="7695" width="10.140625" style="68" customWidth="1"/>
    <col min="7696" max="7696" width="5.7109375" style="68" customWidth="1"/>
    <col min="7697" max="7700" width="10.28515625" style="68" customWidth="1"/>
    <col min="7701" max="7936" width="9" style="68"/>
    <col min="7937" max="7937" width="0.7109375" style="68" customWidth="1"/>
    <col min="7938" max="7938" width="28.5703125" style="68" customWidth="1"/>
    <col min="7939" max="7939" width="9.42578125" style="68" customWidth="1"/>
    <col min="7940" max="7940" width="7" style="68" bestFit="1" customWidth="1"/>
    <col min="7941" max="7941" width="8.42578125" style="68" customWidth="1"/>
    <col min="7942" max="7942" width="6.7109375" style="68" bestFit="1" customWidth="1"/>
    <col min="7943" max="7943" width="8.42578125" style="68" customWidth="1"/>
    <col min="7944" max="7944" width="5.42578125" style="68" customWidth="1"/>
    <col min="7945" max="7945" width="9.42578125" style="68" customWidth="1"/>
    <col min="7946" max="7946" width="7" style="68" bestFit="1" customWidth="1"/>
    <col min="7947" max="7947" width="9.28515625" style="68" customWidth="1"/>
    <col min="7948" max="7948" width="5" style="68" customWidth="1"/>
    <col min="7949" max="7949" width="8.42578125" style="68" customWidth="1"/>
    <col min="7950" max="7950" width="5.42578125" style="68" customWidth="1"/>
    <col min="7951" max="7951" width="10.140625" style="68" customWidth="1"/>
    <col min="7952" max="7952" width="5.7109375" style="68" customWidth="1"/>
    <col min="7953" max="7956" width="10.28515625" style="68" customWidth="1"/>
    <col min="7957" max="8192" width="9" style="68"/>
    <col min="8193" max="8193" width="0.7109375" style="68" customWidth="1"/>
    <col min="8194" max="8194" width="28.5703125" style="68" customWidth="1"/>
    <col min="8195" max="8195" width="9.42578125" style="68" customWidth="1"/>
    <col min="8196" max="8196" width="7" style="68" bestFit="1" customWidth="1"/>
    <col min="8197" max="8197" width="8.42578125" style="68" customWidth="1"/>
    <col min="8198" max="8198" width="6.7109375" style="68" bestFit="1" customWidth="1"/>
    <col min="8199" max="8199" width="8.42578125" style="68" customWidth="1"/>
    <col min="8200" max="8200" width="5.42578125" style="68" customWidth="1"/>
    <col min="8201" max="8201" width="9.42578125" style="68" customWidth="1"/>
    <col min="8202" max="8202" width="7" style="68" bestFit="1" customWidth="1"/>
    <col min="8203" max="8203" width="9.28515625" style="68" customWidth="1"/>
    <col min="8204" max="8204" width="5" style="68" customWidth="1"/>
    <col min="8205" max="8205" width="8.42578125" style="68" customWidth="1"/>
    <col min="8206" max="8206" width="5.42578125" style="68" customWidth="1"/>
    <col min="8207" max="8207" width="10.140625" style="68" customWidth="1"/>
    <col min="8208" max="8208" width="5.7109375" style="68" customWidth="1"/>
    <col min="8209" max="8212" width="10.28515625" style="68" customWidth="1"/>
    <col min="8213" max="8448" width="9" style="68"/>
    <col min="8449" max="8449" width="0.7109375" style="68" customWidth="1"/>
    <col min="8450" max="8450" width="28.5703125" style="68" customWidth="1"/>
    <col min="8451" max="8451" width="9.42578125" style="68" customWidth="1"/>
    <col min="8452" max="8452" width="7" style="68" bestFit="1" customWidth="1"/>
    <col min="8453" max="8453" width="8.42578125" style="68" customWidth="1"/>
    <col min="8454" max="8454" width="6.7109375" style="68" bestFit="1" customWidth="1"/>
    <col min="8455" max="8455" width="8.42578125" style="68" customWidth="1"/>
    <col min="8456" max="8456" width="5.42578125" style="68" customWidth="1"/>
    <col min="8457" max="8457" width="9.42578125" style="68" customWidth="1"/>
    <col min="8458" max="8458" width="7" style="68" bestFit="1" customWidth="1"/>
    <col min="8459" max="8459" width="9.28515625" style="68" customWidth="1"/>
    <col min="8460" max="8460" width="5" style="68" customWidth="1"/>
    <col min="8461" max="8461" width="8.42578125" style="68" customWidth="1"/>
    <col min="8462" max="8462" width="5.42578125" style="68" customWidth="1"/>
    <col min="8463" max="8463" width="10.140625" style="68" customWidth="1"/>
    <col min="8464" max="8464" width="5.7109375" style="68" customWidth="1"/>
    <col min="8465" max="8468" width="10.28515625" style="68" customWidth="1"/>
    <col min="8469" max="8704" width="9" style="68"/>
    <col min="8705" max="8705" width="0.7109375" style="68" customWidth="1"/>
    <col min="8706" max="8706" width="28.5703125" style="68" customWidth="1"/>
    <col min="8707" max="8707" width="9.42578125" style="68" customWidth="1"/>
    <col min="8708" max="8708" width="7" style="68" bestFit="1" customWidth="1"/>
    <col min="8709" max="8709" width="8.42578125" style="68" customWidth="1"/>
    <col min="8710" max="8710" width="6.7109375" style="68" bestFit="1" customWidth="1"/>
    <col min="8711" max="8711" width="8.42578125" style="68" customWidth="1"/>
    <col min="8712" max="8712" width="5.42578125" style="68" customWidth="1"/>
    <col min="8713" max="8713" width="9.42578125" style="68" customWidth="1"/>
    <col min="8714" max="8714" width="7" style="68" bestFit="1" customWidth="1"/>
    <col min="8715" max="8715" width="9.28515625" style="68" customWidth="1"/>
    <col min="8716" max="8716" width="5" style="68" customWidth="1"/>
    <col min="8717" max="8717" width="8.42578125" style="68" customWidth="1"/>
    <col min="8718" max="8718" width="5.42578125" style="68" customWidth="1"/>
    <col min="8719" max="8719" width="10.140625" style="68" customWidth="1"/>
    <col min="8720" max="8720" width="5.7109375" style="68" customWidth="1"/>
    <col min="8721" max="8724" width="10.28515625" style="68" customWidth="1"/>
    <col min="8725" max="8960" width="9" style="68"/>
    <col min="8961" max="8961" width="0.7109375" style="68" customWidth="1"/>
    <col min="8962" max="8962" width="28.5703125" style="68" customWidth="1"/>
    <col min="8963" max="8963" width="9.42578125" style="68" customWidth="1"/>
    <col min="8964" max="8964" width="7" style="68" bestFit="1" customWidth="1"/>
    <col min="8965" max="8965" width="8.42578125" style="68" customWidth="1"/>
    <col min="8966" max="8966" width="6.7109375" style="68" bestFit="1" customWidth="1"/>
    <col min="8967" max="8967" width="8.42578125" style="68" customWidth="1"/>
    <col min="8968" max="8968" width="5.42578125" style="68" customWidth="1"/>
    <col min="8969" max="8969" width="9.42578125" style="68" customWidth="1"/>
    <col min="8970" max="8970" width="7" style="68" bestFit="1" customWidth="1"/>
    <col min="8971" max="8971" width="9.28515625" style="68" customWidth="1"/>
    <col min="8972" max="8972" width="5" style="68" customWidth="1"/>
    <col min="8973" max="8973" width="8.42578125" style="68" customWidth="1"/>
    <col min="8974" max="8974" width="5.42578125" style="68" customWidth="1"/>
    <col min="8975" max="8975" width="10.140625" style="68" customWidth="1"/>
    <col min="8976" max="8976" width="5.7109375" style="68" customWidth="1"/>
    <col min="8977" max="8980" width="10.28515625" style="68" customWidth="1"/>
    <col min="8981" max="9216" width="9" style="68"/>
    <col min="9217" max="9217" width="0.7109375" style="68" customWidth="1"/>
    <col min="9218" max="9218" width="28.5703125" style="68" customWidth="1"/>
    <col min="9219" max="9219" width="9.42578125" style="68" customWidth="1"/>
    <col min="9220" max="9220" width="7" style="68" bestFit="1" customWidth="1"/>
    <col min="9221" max="9221" width="8.42578125" style="68" customWidth="1"/>
    <col min="9222" max="9222" width="6.7109375" style="68" bestFit="1" customWidth="1"/>
    <col min="9223" max="9223" width="8.42578125" style="68" customWidth="1"/>
    <col min="9224" max="9224" width="5.42578125" style="68" customWidth="1"/>
    <col min="9225" max="9225" width="9.42578125" style="68" customWidth="1"/>
    <col min="9226" max="9226" width="7" style="68" bestFit="1" customWidth="1"/>
    <col min="9227" max="9227" width="9.28515625" style="68" customWidth="1"/>
    <col min="9228" max="9228" width="5" style="68" customWidth="1"/>
    <col min="9229" max="9229" width="8.42578125" style="68" customWidth="1"/>
    <col min="9230" max="9230" width="5.42578125" style="68" customWidth="1"/>
    <col min="9231" max="9231" width="10.140625" style="68" customWidth="1"/>
    <col min="9232" max="9232" width="5.7109375" style="68" customWidth="1"/>
    <col min="9233" max="9236" width="10.28515625" style="68" customWidth="1"/>
    <col min="9237" max="9472" width="9" style="68"/>
    <col min="9473" max="9473" width="0.7109375" style="68" customWidth="1"/>
    <col min="9474" max="9474" width="28.5703125" style="68" customWidth="1"/>
    <col min="9475" max="9475" width="9.42578125" style="68" customWidth="1"/>
    <col min="9476" max="9476" width="7" style="68" bestFit="1" customWidth="1"/>
    <col min="9477" max="9477" width="8.42578125" style="68" customWidth="1"/>
    <col min="9478" max="9478" width="6.7109375" style="68" bestFit="1" customWidth="1"/>
    <col min="9479" max="9479" width="8.42578125" style="68" customWidth="1"/>
    <col min="9480" max="9480" width="5.42578125" style="68" customWidth="1"/>
    <col min="9481" max="9481" width="9.42578125" style="68" customWidth="1"/>
    <col min="9482" max="9482" width="7" style="68" bestFit="1" customWidth="1"/>
    <col min="9483" max="9483" width="9.28515625" style="68" customWidth="1"/>
    <col min="9484" max="9484" width="5" style="68" customWidth="1"/>
    <col min="9485" max="9485" width="8.42578125" style="68" customWidth="1"/>
    <col min="9486" max="9486" width="5.42578125" style="68" customWidth="1"/>
    <col min="9487" max="9487" width="10.140625" style="68" customWidth="1"/>
    <col min="9488" max="9488" width="5.7109375" style="68" customWidth="1"/>
    <col min="9489" max="9492" width="10.28515625" style="68" customWidth="1"/>
    <col min="9493" max="9728" width="9" style="68"/>
    <col min="9729" max="9729" width="0.7109375" style="68" customWidth="1"/>
    <col min="9730" max="9730" width="28.5703125" style="68" customWidth="1"/>
    <col min="9731" max="9731" width="9.42578125" style="68" customWidth="1"/>
    <col min="9732" max="9732" width="7" style="68" bestFit="1" customWidth="1"/>
    <col min="9733" max="9733" width="8.42578125" style="68" customWidth="1"/>
    <col min="9734" max="9734" width="6.7109375" style="68" bestFit="1" customWidth="1"/>
    <col min="9735" max="9735" width="8.42578125" style="68" customWidth="1"/>
    <col min="9736" max="9736" width="5.42578125" style="68" customWidth="1"/>
    <col min="9737" max="9737" width="9.42578125" style="68" customWidth="1"/>
    <col min="9738" max="9738" width="7" style="68" bestFit="1" customWidth="1"/>
    <col min="9739" max="9739" width="9.28515625" style="68" customWidth="1"/>
    <col min="9740" max="9740" width="5" style="68" customWidth="1"/>
    <col min="9741" max="9741" width="8.42578125" style="68" customWidth="1"/>
    <col min="9742" max="9742" width="5.42578125" style="68" customWidth="1"/>
    <col min="9743" max="9743" width="10.140625" style="68" customWidth="1"/>
    <col min="9744" max="9744" width="5.7109375" style="68" customWidth="1"/>
    <col min="9745" max="9748" width="10.28515625" style="68" customWidth="1"/>
    <col min="9749" max="9984" width="9" style="68"/>
    <col min="9985" max="9985" width="0.7109375" style="68" customWidth="1"/>
    <col min="9986" max="9986" width="28.5703125" style="68" customWidth="1"/>
    <col min="9987" max="9987" width="9.42578125" style="68" customWidth="1"/>
    <col min="9988" max="9988" width="7" style="68" bestFit="1" customWidth="1"/>
    <col min="9989" max="9989" width="8.42578125" style="68" customWidth="1"/>
    <col min="9990" max="9990" width="6.7109375" style="68" bestFit="1" customWidth="1"/>
    <col min="9991" max="9991" width="8.42578125" style="68" customWidth="1"/>
    <col min="9992" max="9992" width="5.42578125" style="68" customWidth="1"/>
    <col min="9993" max="9993" width="9.42578125" style="68" customWidth="1"/>
    <col min="9994" max="9994" width="7" style="68" bestFit="1" customWidth="1"/>
    <col min="9995" max="9995" width="9.28515625" style="68" customWidth="1"/>
    <col min="9996" max="9996" width="5" style="68" customWidth="1"/>
    <col min="9997" max="9997" width="8.42578125" style="68" customWidth="1"/>
    <col min="9998" max="9998" width="5.42578125" style="68" customWidth="1"/>
    <col min="9999" max="9999" width="10.140625" style="68" customWidth="1"/>
    <col min="10000" max="10000" width="5.7109375" style="68" customWidth="1"/>
    <col min="10001" max="10004" width="10.28515625" style="68" customWidth="1"/>
    <col min="10005" max="10240" width="9" style="68"/>
    <col min="10241" max="10241" width="0.7109375" style="68" customWidth="1"/>
    <col min="10242" max="10242" width="28.5703125" style="68" customWidth="1"/>
    <col min="10243" max="10243" width="9.42578125" style="68" customWidth="1"/>
    <col min="10244" max="10244" width="7" style="68" bestFit="1" customWidth="1"/>
    <col min="10245" max="10245" width="8.42578125" style="68" customWidth="1"/>
    <col min="10246" max="10246" width="6.7109375" style="68" bestFit="1" customWidth="1"/>
    <col min="10247" max="10247" width="8.42578125" style="68" customWidth="1"/>
    <col min="10248" max="10248" width="5.42578125" style="68" customWidth="1"/>
    <col min="10249" max="10249" width="9.42578125" style="68" customWidth="1"/>
    <col min="10250" max="10250" width="7" style="68" bestFit="1" customWidth="1"/>
    <col min="10251" max="10251" width="9.28515625" style="68" customWidth="1"/>
    <col min="10252" max="10252" width="5" style="68" customWidth="1"/>
    <col min="10253" max="10253" width="8.42578125" style="68" customWidth="1"/>
    <col min="10254" max="10254" width="5.42578125" style="68" customWidth="1"/>
    <col min="10255" max="10255" width="10.140625" style="68" customWidth="1"/>
    <col min="10256" max="10256" width="5.7109375" style="68" customWidth="1"/>
    <col min="10257" max="10260" width="10.28515625" style="68" customWidth="1"/>
    <col min="10261" max="10496" width="9" style="68"/>
    <col min="10497" max="10497" width="0.7109375" style="68" customWidth="1"/>
    <col min="10498" max="10498" width="28.5703125" style="68" customWidth="1"/>
    <col min="10499" max="10499" width="9.42578125" style="68" customWidth="1"/>
    <col min="10500" max="10500" width="7" style="68" bestFit="1" customWidth="1"/>
    <col min="10501" max="10501" width="8.42578125" style="68" customWidth="1"/>
    <col min="10502" max="10502" width="6.7109375" style="68" bestFit="1" customWidth="1"/>
    <col min="10503" max="10503" width="8.42578125" style="68" customWidth="1"/>
    <col min="10504" max="10504" width="5.42578125" style="68" customWidth="1"/>
    <col min="10505" max="10505" width="9.42578125" style="68" customWidth="1"/>
    <col min="10506" max="10506" width="7" style="68" bestFit="1" customWidth="1"/>
    <col min="10507" max="10507" width="9.28515625" style="68" customWidth="1"/>
    <col min="10508" max="10508" width="5" style="68" customWidth="1"/>
    <col min="10509" max="10509" width="8.42578125" style="68" customWidth="1"/>
    <col min="10510" max="10510" width="5.42578125" style="68" customWidth="1"/>
    <col min="10511" max="10511" width="10.140625" style="68" customWidth="1"/>
    <col min="10512" max="10512" width="5.7109375" style="68" customWidth="1"/>
    <col min="10513" max="10516" width="10.28515625" style="68" customWidth="1"/>
    <col min="10517" max="10752" width="9" style="68"/>
    <col min="10753" max="10753" width="0.7109375" style="68" customWidth="1"/>
    <col min="10754" max="10754" width="28.5703125" style="68" customWidth="1"/>
    <col min="10755" max="10755" width="9.42578125" style="68" customWidth="1"/>
    <col min="10756" max="10756" width="7" style="68" bestFit="1" customWidth="1"/>
    <col min="10757" max="10757" width="8.42578125" style="68" customWidth="1"/>
    <col min="10758" max="10758" width="6.7109375" style="68" bestFit="1" customWidth="1"/>
    <col min="10759" max="10759" width="8.42578125" style="68" customWidth="1"/>
    <col min="10760" max="10760" width="5.42578125" style="68" customWidth="1"/>
    <col min="10761" max="10761" width="9.42578125" style="68" customWidth="1"/>
    <col min="10762" max="10762" width="7" style="68" bestFit="1" customWidth="1"/>
    <col min="10763" max="10763" width="9.28515625" style="68" customWidth="1"/>
    <col min="10764" max="10764" width="5" style="68" customWidth="1"/>
    <col min="10765" max="10765" width="8.42578125" style="68" customWidth="1"/>
    <col min="10766" max="10766" width="5.42578125" style="68" customWidth="1"/>
    <col min="10767" max="10767" width="10.140625" style="68" customWidth="1"/>
    <col min="10768" max="10768" width="5.7109375" style="68" customWidth="1"/>
    <col min="10769" max="10772" width="10.28515625" style="68" customWidth="1"/>
    <col min="10773" max="11008" width="9" style="68"/>
    <col min="11009" max="11009" width="0.7109375" style="68" customWidth="1"/>
    <col min="11010" max="11010" width="28.5703125" style="68" customWidth="1"/>
    <col min="11011" max="11011" width="9.42578125" style="68" customWidth="1"/>
    <col min="11012" max="11012" width="7" style="68" bestFit="1" customWidth="1"/>
    <col min="11013" max="11013" width="8.42578125" style="68" customWidth="1"/>
    <col min="11014" max="11014" width="6.7109375" style="68" bestFit="1" customWidth="1"/>
    <col min="11015" max="11015" width="8.42578125" style="68" customWidth="1"/>
    <col min="11016" max="11016" width="5.42578125" style="68" customWidth="1"/>
    <col min="11017" max="11017" width="9.42578125" style="68" customWidth="1"/>
    <col min="11018" max="11018" width="7" style="68" bestFit="1" customWidth="1"/>
    <col min="11019" max="11019" width="9.28515625" style="68" customWidth="1"/>
    <col min="11020" max="11020" width="5" style="68" customWidth="1"/>
    <col min="11021" max="11021" width="8.42578125" style="68" customWidth="1"/>
    <col min="11022" max="11022" width="5.42578125" style="68" customWidth="1"/>
    <col min="11023" max="11023" width="10.140625" style="68" customWidth="1"/>
    <col min="11024" max="11024" width="5.7109375" style="68" customWidth="1"/>
    <col min="11025" max="11028" width="10.28515625" style="68" customWidth="1"/>
    <col min="11029" max="11264" width="9" style="68"/>
    <col min="11265" max="11265" width="0.7109375" style="68" customWidth="1"/>
    <col min="11266" max="11266" width="28.5703125" style="68" customWidth="1"/>
    <col min="11267" max="11267" width="9.42578125" style="68" customWidth="1"/>
    <col min="11268" max="11268" width="7" style="68" bestFit="1" customWidth="1"/>
    <col min="11269" max="11269" width="8.42578125" style="68" customWidth="1"/>
    <col min="11270" max="11270" width="6.7109375" style="68" bestFit="1" customWidth="1"/>
    <col min="11271" max="11271" width="8.42578125" style="68" customWidth="1"/>
    <col min="11272" max="11272" width="5.42578125" style="68" customWidth="1"/>
    <col min="11273" max="11273" width="9.42578125" style="68" customWidth="1"/>
    <col min="11274" max="11274" width="7" style="68" bestFit="1" customWidth="1"/>
    <col min="11275" max="11275" width="9.28515625" style="68" customWidth="1"/>
    <col min="11276" max="11276" width="5" style="68" customWidth="1"/>
    <col min="11277" max="11277" width="8.42578125" style="68" customWidth="1"/>
    <col min="11278" max="11278" width="5.42578125" style="68" customWidth="1"/>
    <col min="11279" max="11279" width="10.140625" style="68" customWidth="1"/>
    <col min="11280" max="11280" width="5.7109375" style="68" customWidth="1"/>
    <col min="11281" max="11284" width="10.28515625" style="68" customWidth="1"/>
    <col min="11285" max="11520" width="9" style="68"/>
    <col min="11521" max="11521" width="0.7109375" style="68" customWidth="1"/>
    <col min="11522" max="11522" width="28.5703125" style="68" customWidth="1"/>
    <col min="11523" max="11523" width="9.42578125" style="68" customWidth="1"/>
    <col min="11524" max="11524" width="7" style="68" bestFit="1" customWidth="1"/>
    <col min="11525" max="11525" width="8.42578125" style="68" customWidth="1"/>
    <col min="11526" max="11526" width="6.7109375" style="68" bestFit="1" customWidth="1"/>
    <col min="11527" max="11527" width="8.42578125" style="68" customWidth="1"/>
    <col min="11528" max="11528" width="5.42578125" style="68" customWidth="1"/>
    <col min="11529" max="11529" width="9.42578125" style="68" customWidth="1"/>
    <col min="11530" max="11530" width="7" style="68" bestFit="1" customWidth="1"/>
    <col min="11531" max="11531" width="9.28515625" style="68" customWidth="1"/>
    <col min="11532" max="11532" width="5" style="68" customWidth="1"/>
    <col min="11533" max="11533" width="8.42578125" style="68" customWidth="1"/>
    <col min="11534" max="11534" width="5.42578125" style="68" customWidth="1"/>
    <col min="11535" max="11535" width="10.140625" style="68" customWidth="1"/>
    <col min="11536" max="11536" width="5.7109375" style="68" customWidth="1"/>
    <col min="11537" max="11540" width="10.28515625" style="68" customWidth="1"/>
    <col min="11541" max="11776" width="9" style="68"/>
    <col min="11777" max="11777" width="0.7109375" style="68" customWidth="1"/>
    <col min="11778" max="11778" width="28.5703125" style="68" customWidth="1"/>
    <col min="11779" max="11779" width="9.42578125" style="68" customWidth="1"/>
    <col min="11780" max="11780" width="7" style="68" bestFit="1" customWidth="1"/>
    <col min="11781" max="11781" width="8.42578125" style="68" customWidth="1"/>
    <col min="11782" max="11782" width="6.7109375" style="68" bestFit="1" customWidth="1"/>
    <col min="11783" max="11783" width="8.42578125" style="68" customWidth="1"/>
    <col min="11784" max="11784" width="5.42578125" style="68" customWidth="1"/>
    <col min="11785" max="11785" width="9.42578125" style="68" customWidth="1"/>
    <col min="11786" max="11786" width="7" style="68" bestFit="1" customWidth="1"/>
    <col min="11787" max="11787" width="9.28515625" style="68" customWidth="1"/>
    <col min="11788" max="11788" width="5" style="68" customWidth="1"/>
    <col min="11789" max="11789" width="8.42578125" style="68" customWidth="1"/>
    <col min="11790" max="11790" width="5.42578125" style="68" customWidth="1"/>
    <col min="11791" max="11791" width="10.140625" style="68" customWidth="1"/>
    <col min="11792" max="11792" width="5.7109375" style="68" customWidth="1"/>
    <col min="11793" max="11796" width="10.28515625" style="68" customWidth="1"/>
    <col min="11797" max="12032" width="9" style="68"/>
    <col min="12033" max="12033" width="0.7109375" style="68" customWidth="1"/>
    <col min="12034" max="12034" width="28.5703125" style="68" customWidth="1"/>
    <col min="12035" max="12035" width="9.42578125" style="68" customWidth="1"/>
    <col min="12036" max="12036" width="7" style="68" bestFit="1" customWidth="1"/>
    <col min="12037" max="12037" width="8.42578125" style="68" customWidth="1"/>
    <col min="12038" max="12038" width="6.7109375" style="68" bestFit="1" customWidth="1"/>
    <col min="12039" max="12039" width="8.42578125" style="68" customWidth="1"/>
    <col min="12040" max="12040" width="5.42578125" style="68" customWidth="1"/>
    <col min="12041" max="12041" width="9.42578125" style="68" customWidth="1"/>
    <col min="12042" max="12042" width="7" style="68" bestFit="1" customWidth="1"/>
    <col min="12043" max="12043" width="9.28515625" style="68" customWidth="1"/>
    <col min="12044" max="12044" width="5" style="68" customWidth="1"/>
    <col min="12045" max="12045" width="8.42578125" style="68" customWidth="1"/>
    <col min="12046" max="12046" width="5.42578125" style="68" customWidth="1"/>
    <col min="12047" max="12047" width="10.140625" style="68" customWidth="1"/>
    <col min="12048" max="12048" width="5.7109375" style="68" customWidth="1"/>
    <col min="12049" max="12052" width="10.28515625" style="68" customWidth="1"/>
    <col min="12053" max="12288" width="9" style="68"/>
    <col min="12289" max="12289" width="0.7109375" style="68" customWidth="1"/>
    <col min="12290" max="12290" width="28.5703125" style="68" customWidth="1"/>
    <col min="12291" max="12291" width="9.42578125" style="68" customWidth="1"/>
    <col min="12292" max="12292" width="7" style="68" bestFit="1" customWidth="1"/>
    <col min="12293" max="12293" width="8.42578125" style="68" customWidth="1"/>
    <col min="12294" max="12294" width="6.7109375" style="68" bestFit="1" customWidth="1"/>
    <col min="12295" max="12295" width="8.42578125" style="68" customWidth="1"/>
    <col min="12296" max="12296" width="5.42578125" style="68" customWidth="1"/>
    <col min="12297" max="12297" width="9.42578125" style="68" customWidth="1"/>
    <col min="12298" max="12298" width="7" style="68" bestFit="1" customWidth="1"/>
    <col min="12299" max="12299" width="9.28515625" style="68" customWidth="1"/>
    <col min="12300" max="12300" width="5" style="68" customWidth="1"/>
    <col min="12301" max="12301" width="8.42578125" style="68" customWidth="1"/>
    <col min="12302" max="12302" width="5.42578125" style="68" customWidth="1"/>
    <col min="12303" max="12303" width="10.140625" style="68" customWidth="1"/>
    <col min="12304" max="12304" width="5.7109375" style="68" customWidth="1"/>
    <col min="12305" max="12308" width="10.28515625" style="68" customWidth="1"/>
    <col min="12309" max="12544" width="9" style="68"/>
    <col min="12545" max="12545" width="0.7109375" style="68" customWidth="1"/>
    <col min="12546" max="12546" width="28.5703125" style="68" customWidth="1"/>
    <col min="12547" max="12547" width="9.42578125" style="68" customWidth="1"/>
    <col min="12548" max="12548" width="7" style="68" bestFit="1" customWidth="1"/>
    <col min="12549" max="12549" width="8.42578125" style="68" customWidth="1"/>
    <col min="12550" max="12550" width="6.7109375" style="68" bestFit="1" customWidth="1"/>
    <col min="12551" max="12551" width="8.42578125" style="68" customWidth="1"/>
    <col min="12552" max="12552" width="5.42578125" style="68" customWidth="1"/>
    <col min="12553" max="12553" width="9.42578125" style="68" customWidth="1"/>
    <col min="12554" max="12554" width="7" style="68" bestFit="1" customWidth="1"/>
    <col min="12555" max="12555" width="9.28515625" style="68" customWidth="1"/>
    <col min="12556" max="12556" width="5" style="68" customWidth="1"/>
    <col min="12557" max="12557" width="8.42578125" style="68" customWidth="1"/>
    <col min="12558" max="12558" width="5.42578125" style="68" customWidth="1"/>
    <col min="12559" max="12559" width="10.140625" style="68" customWidth="1"/>
    <col min="12560" max="12560" width="5.7109375" style="68" customWidth="1"/>
    <col min="12561" max="12564" width="10.28515625" style="68" customWidth="1"/>
    <col min="12565" max="12800" width="9" style="68"/>
    <col min="12801" max="12801" width="0.7109375" style="68" customWidth="1"/>
    <col min="12802" max="12802" width="28.5703125" style="68" customWidth="1"/>
    <col min="12803" max="12803" width="9.42578125" style="68" customWidth="1"/>
    <col min="12804" max="12804" width="7" style="68" bestFit="1" customWidth="1"/>
    <col min="12805" max="12805" width="8.42578125" style="68" customWidth="1"/>
    <col min="12806" max="12806" width="6.7109375" style="68" bestFit="1" customWidth="1"/>
    <col min="12807" max="12807" width="8.42578125" style="68" customWidth="1"/>
    <col min="12808" max="12808" width="5.42578125" style="68" customWidth="1"/>
    <col min="12809" max="12809" width="9.42578125" style="68" customWidth="1"/>
    <col min="12810" max="12810" width="7" style="68" bestFit="1" customWidth="1"/>
    <col min="12811" max="12811" width="9.28515625" style="68" customWidth="1"/>
    <col min="12812" max="12812" width="5" style="68" customWidth="1"/>
    <col min="12813" max="12813" width="8.42578125" style="68" customWidth="1"/>
    <col min="12814" max="12814" width="5.42578125" style="68" customWidth="1"/>
    <col min="12815" max="12815" width="10.140625" style="68" customWidth="1"/>
    <col min="12816" max="12816" width="5.7109375" style="68" customWidth="1"/>
    <col min="12817" max="12820" width="10.28515625" style="68" customWidth="1"/>
    <col min="12821" max="13056" width="9" style="68"/>
    <col min="13057" max="13057" width="0.7109375" style="68" customWidth="1"/>
    <col min="13058" max="13058" width="28.5703125" style="68" customWidth="1"/>
    <col min="13059" max="13059" width="9.42578125" style="68" customWidth="1"/>
    <col min="13060" max="13060" width="7" style="68" bestFit="1" customWidth="1"/>
    <col min="13061" max="13061" width="8.42578125" style="68" customWidth="1"/>
    <col min="13062" max="13062" width="6.7109375" style="68" bestFit="1" customWidth="1"/>
    <col min="13063" max="13063" width="8.42578125" style="68" customWidth="1"/>
    <col min="13064" max="13064" width="5.42578125" style="68" customWidth="1"/>
    <col min="13065" max="13065" width="9.42578125" style="68" customWidth="1"/>
    <col min="13066" max="13066" width="7" style="68" bestFit="1" customWidth="1"/>
    <col min="13067" max="13067" width="9.28515625" style="68" customWidth="1"/>
    <col min="13068" max="13068" width="5" style="68" customWidth="1"/>
    <col min="13069" max="13069" width="8.42578125" style="68" customWidth="1"/>
    <col min="13070" max="13070" width="5.42578125" style="68" customWidth="1"/>
    <col min="13071" max="13071" width="10.140625" style="68" customWidth="1"/>
    <col min="13072" max="13072" width="5.7109375" style="68" customWidth="1"/>
    <col min="13073" max="13076" width="10.28515625" style="68" customWidth="1"/>
    <col min="13077" max="13312" width="9" style="68"/>
    <col min="13313" max="13313" width="0.7109375" style="68" customWidth="1"/>
    <col min="13314" max="13314" width="28.5703125" style="68" customWidth="1"/>
    <col min="13315" max="13315" width="9.42578125" style="68" customWidth="1"/>
    <col min="13316" max="13316" width="7" style="68" bestFit="1" customWidth="1"/>
    <col min="13317" max="13317" width="8.42578125" style="68" customWidth="1"/>
    <col min="13318" max="13318" width="6.7109375" style="68" bestFit="1" customWidth="1"/>
    <col min="13319" max="13319" width="8.42578125" style="68" customWidth="1"/>
    <col min="13320" max="13320" width="5.42578125" style="68" customWidth="1"/>
    <col min="13321" max="13321" width="9.42578125" style="68" customWidth="1"/>
    <col min="13322" max="13322" width="7" style="68" bestFit="1" customWidth="1"/>
    <col min="13323" max="13323" width="9.28515625" style="68" customWidth="1"/>
    <col min="13324" max="13324" width="5" style="68" customWidth="1"/>
    <col min="13325" max="13325" width="8.42578125" style="68" customWidth="1"/>
    <col min="13326" max="13326" width="5.42578125" style="68" customWidth="1"/>
    <col min="13327" max="13327" width="10.140625" style="68" customWidth="1"/>
    <col min="13328" max="13328" width="5.7109375" style="68" customWidth="1"/>
    <col min="13329" max="13332" width="10.28515625" style="68" customWidth="1"/>
    <col min="13333" max="13568" width="9" style="68"/>
    <col min="13569" max="13569" width="0.7109375" style="68" customWidth="1"/>
    <col min="13570" max="13570" width="28.5703125" style="68" customWidth="1"/>
    <col min="13571" max="13571" width="9.42578125" style="68" customWidth="1"/>
    <col min="13572" max="13572" width="7" style="68" bestFit="1" customWidth="1"/>
    <col min="13573" max="13573" width="8.42578125" style="68" customWidth="1"/>
    <col min="13574" max="13574" width="6.7109375" style="68" bestFit="1" customWidth="1"/>
    <col min="13575" max="13575" width="8.42578125" style="68" customWidth="1"/>
    <col min="13576" max="13576" width="5.42578125" style="68" customWidth="1"/>
    <col min="13577" max="13577" width="9.42578125" style="68" customWidth="1"/>
    <col min="13578" max="13578" width="7" style="68" bestFit="1" customWidth="1"/>
    <col min="13579" max="13579" width="9.28515625" style="68" customWidth="1"/>
    <col min="13580" max="13580" width="5" style="68" customWidth="1"/>
    <col min="13581" max="13581" width="8.42578125" style="68" customWidth="1"/>
    <col min="13582" max="13582" width="5.42578125" style="68" customWidth="1"/>
    <col min="13583" max="13583" width="10.140625" style="68" customWidth="1"/>
    <col min="13584" max="13584" width="5.7109375" style="68" customWidth="1"/>
    <col min="13585" max="13588" width="10.28515625" style="68" customWidth="1"/>
    <col min="13589" max="13824" width="9" style="68"/>
    <col min="13825" max="13825" width="0.7109375" style="68" customWidth="1"/>
    <col min="13826" max="13826" width="28.5703125" style="68" customWidth="1"/>
    <col min="13827" max="13827" width="9.42578125" style="68" customWidth="1"/>
    <col min="13828" max="13828" width="7" style="68" bestFit="1" customWidth="1"/>
    <col min="13829" max="13829" width="8.42578125" style="68" customWidth="1"/>
    <col min="13830" max="13830" width="6.7109375" style="68" bestFit="1" customWidth="1"/>
    <col min="13831" max="13831" width="8.42578125" style="68" customWidth="1"/>
    <col min="13832" max="13832" width="5.42578125" style="68" customWidth="1"/>
    <col min="13833" max="13833" width="9.42578125" style="68" customWidth="1"/>
    <col min="13834" max="13834" width="7" style="68" bestFit="1" customWidth="1"/>
    <col min="13835" max="13835" width="9.28515625" style="68" customWidth="1"/>
    <col min="13836" max="13836" width="5" style="68" customWidth="1"/>
    <col min="13837" max="13837" width="8.42578125" style="68" customWidth="1"/>
    <col min="13838" max="13838" width="5.42578125" style="68" customWidth="1"/>
    <col min="13839" max="13839" width="10.140625" style="68" customWidth="1"/>
    <col min="13840" max="13840" width="5.7109375" style="68" customWidth="1"/>
    <col min="13841" max="13844" width="10.28515625" style="68" customWidth="1"/>
    <col min="13845" max="14080" width="9" style="68"/>
    <col min="14081" max="14081" width="0.7109375" style="68" customWidth="1"/>
    <col min="14082" max="14082" width="28.5703125" style="68" customWidth="1"/>
    <col min="14083" max="14083" width="9.42578125" style="68" customWidth="1"/>
    <col min="14084" max="14084" width="7" style="68" bestFit="1" customWidth="1"/>
    <col min="14085" max="14085" width="8.42578125" style="68" customWidth="1"/>
    <col min="14086" max="14086" width="6.7109375" style="68" bestFit="1" customWidth="1"/>
    <col min="14087" max="14087" width="8.42578125" style="68" customWidth="1"/>
    <col min="14088" max="14088" width="5.42578125" style="68" customWidth="1"/>
    <col min="14089" max="14089" width="9.42578125" style="68" customWidth="1"/>
    <col min="14090" max="14090" width="7" style="68" bestFit="1" customWidth="1"/>
    <col min="14091" max="14091" width="9.28515625" style="68" customWidth="1"/>
    <col min="14092" max="14092" width="5" style="68" customWidth="1"/>
    <col min="14093" max="14093" width="8.42578125" style="68" customWidth="1"/>
    <col min="14094" max="14094" width="5.42578125" style="68" customWidth="1"/>
    <col min="14095" max="14095" width="10.140625" style="68" customWidth="1"/>
    <col min="14096" max="14096" width="5.7109375" style="68" customWidth="1"/>
    <col min="14097" max="14100" width="10.28515625" style="68" customWidth="1"/>
    <col min="14101" max="14336" width="9" style="68"/>
    <col min="14337" max="14337" width="0.7109375" style="68" customWidth="1"/>
    <col min="14338" max="14338" width="28.5703125" style="68" customWidth="1"/>
    <col min="14339" max="14339" width="9.42578125" style="68" customWidth="1"/>
    <col min="14340" max="14340" width="7" style="68" bestFit="1" customWidth="1"/>
    <col min="14341" max="14341" width="8.42578125" style="68" customWidth="1"/>
    <col min="14342" max="14342" width="6.7109375" style="68" bestFit="1" customWidth="1"/>
    <col min="14343" max="14343" width="8.42578125" style="68" customWidth="1"/>
    <col min="14344" max="14344" width="5.42578125" style="68" customWidth="1"/>
    <col min="14345" max="14345" width="9.42578125" style="68" customWidth="1"/>
    <col min="14346" max="14346" width="7" style="68" bestFit="1" customWidth="1"/>
    <col min="14347" max="14347" width="9.28515625" style="68" customWidth="1"/>
    <col min="14348" max="14348" width="5" style="68" customWidth="1"/>
    <col min="14349" max="14349" width="8.42578125" style="68" customWidth="1"/>
    <col min="14350" max="14350" width="5.42578125" style="68" customWidth="1"/>
    <col min="14351" max="14351" width="10.140625" style="68" customWidth="1"/>
    <col min="14352" max="14352" width="5.7109375" style="68" customWidth="1"/>
    <col min="14353" max="14356" width="10.28515625" style="68" customWidth="1"/>
    <col min="14357" max="14592" width="9" style="68"/>
    <col min="14593" max="14593" width="0.7109375" style="68" customWidth="1"/>
    <col min="14594" max="14594" width="28.5703125" style="68" customWidth="1"/>
    <col min="14595" max="14595" width="9.42578125" style="68" customWidth="1"/>
    <col min="14596" max="14596" width="7" style="68" bestFit="1" customWidth="1"/>
    <col min="14597" max="14597" width="8.42578125" style="68" customWidth="1"/>
    <col min="14598" max="14598" width="6.7109375" style="68" bestFit="1" customWidth="1"/>
    <col min="14599" max="14599" width="8.42578125" style="68" customWidth="1"/>
    <col min="14600" max="14600" width="5.42578125" style="68" customWidth="1"/>
    <col min="14601" max="14601" width="9.42578125" style="68" customWidth="1"/>
    <col min="14602" max="14602" width="7" style="68" bestFit="1" customWidth="1"/>
    <col min="14603" max="14603" width="9.28515625" style="68" customWidth="1"/>
    <col min="14604" max="14604" width="5" style="68" customWidth="1"/>
    <col min="14605" max="14605" width="8.42578125" style="68" customWidth="1"/>
    <col min="14606" max="14606" width="5.42578125" style="68" customWidth="1"/>
    <col min="14607" max="14607" width="10.140625" style="68" customWidth="1"/>
    <col min="14608" max="14608" width="5.7109375" style="68" customWidth="1"/>
    <col min="14609" max="14612" width="10.28515625" style="68" customWidth="1"/>
    <col min="14613" max="14848" width="9" style="68"/>
    <col min="14849" max="14849" width="0.7109375" style="68" customWidth="1"/>
    <col min="14850" max="14850" width="28.5703125" style="68" customWidth="1"/>
    <col min="14851" max="14851" width="9.42578125" style="68" customWidth="1"/>
    <col min="14852" max="14852" width="7" style="68" bestFit="1" customWidth="1"/>
    <col min="14853" max="14853" width="8.42578125" style="68" customWidth="1"/>
    <col min="14854" max="14854" width="6.7109375" style="68" bestFit="1" customWidth="1"/>
    <col min="14855" max="14855" width="8.42578125" style="68" customWidth="1"/>
    <col min="14856" max="14856" width="5.42578125" style="68" customWidth="1"/>
    <col min="14857" max="14857" width="9.42578125" style="68" customWidth="1"/>
    <col min="14858" max="14858" width="7" style="68" bestFit="1" customWidth="1"/>
    <col min="14859" max="14859" width="9.28515625" style="68" customWidth="1"/>
    <col min="14860" max="14860" width="5" style="68" customWidth="1"/>
    <col min="14861" max="14861" width="8.42578125" style="68" customWidth="1"/>
    <col min="14862" max="14862" width="5.42578125" style="68" customWidth="1"/>
    <col min="14863" max="14863" width="10.140625" style="68" customWidth="1"/>
    <col min="14864" max="14864" width="5.7109375" style="68" customWidth="1"/>
    <col min="14865" max="14868" width="10.28515625" style="68" customWidth="1"/>
    <col min="14869" max="15104" width="9" style="68"/>
    <col min="15105" max="15105" width="0.7109375" style="68" customWidth="1"/>
    <col min="15106" max="15106" width="28.5703125" style="68" customWidth="1"/>
    <col min="15107" max="15107" width="9.42578125" style="68" customWidth="1"/>
    <col min="15108" max="15108" width="7" style="68" bestFit="1" customWidth="1"/>
    <col min="15109" max="15109" width="8.42578125" style="68" customWidth="1"/>
    <col min="15110" max="15110" width="6.7109375" style="68" bestFit="1" customWidth="1"/>
    <col min="15111" max="15111" width="8.42578125" style="68" customWidth="1"/>
    <col min="15112" max="15112" width="5.42578125" style="68" customWidth="1"/>
    <col min="15113" max="15113" width="9.42578125" style="68" customWidth="1"/>
    <col min="15114" max="15114" width="7" style="68" bestFit="1" customWidth="1"/>
    <col min="15115" max="15115" width="9.28515625" style="68" customWidth="1"/>
    <col min="15116" max="15116" width="5" style="68" customWidth="1"/>
    <col min="15117" max="15117" width="8.42578125" style="68" customWidth="1"/>
    <col min="15118" max="15118" width="5.42578125" style="68" customWidth="1"/>
    <col min="15119" max="15119" width="10.140625" style="68" customWidth="1"/>
    <col min="15120" max="15120" width="5.7109375" style="68" customWidth="1"/>
    <col min="15121" max="15124" width="10.28515625" style="68" customWidth="1"/>
    <col min="15125" max="15360" width="9" style="68"/>
    <col min="15361" max="15361" width="0.7109375" style="68" customWidth="1"/>
    <col min="15362" max="15362" width="28.5703125" style="68" customWidth="1"/>
    <col min="15363" max="15363" width="9.42578125" style="68" customWidth="1"/>
    <col min="15364" max="15364" width="7" style="68" bestFit="1" customWidth="1"/>
    <col min="15365" max="15365" width="8.42578125" style="68" customWidth="1"/>
    <col min="15366" max="15366" width="6.7109375" style="68" bestFit="1" customWidth="1"/>
    <col min="15367" max="15367" width="8.42578125" style="68" customWidth="1"/>
    <col min="15368" max="15368" width="5.42578125" style="68" customWidth="1"/>
    <col min="15369" max="15369" width="9.42578125" style="68" customWidth="1"/>
    <col min="15370" max="15370" width="7" style="68" bestFit="1" customWidth="1"/>
    <col min="15371" max="15371" width="9.28515625" style="68" customWidth="1"/>
    <col min="15372" max="15372" width="5" style="68" customWidth="1"/>
    <col min="15373" max="15373" width="8.42578125" style="68" customWidth="1"/>
    <col min="15374" max="15374" width="5.42578125" style="68" customWidth="1"/>
    <col min="15375" max="15375" width="10.140625" style="68" customWidth="1"/>
    <col min="15376" max="15376" width="5.7109375" style="68" customWidth="1"/>
    <col min="15377" max="15380" width="10.28515625" style="68" customWidth="1"/>
    <col min="15381" max="15616" width="9" style="68"/>
    <col min="15617" max="15617" width="0.7109375" style="68" customWidth="1"/>
    <col min="15618" max="15618" width="28.5703125" style="68" customWidth="1"/>
    <col min="15619" max="15619" width="9.42578125" style="68" customWidth="1"/>
    <col min="15620" max="15620" width="7" style="68" bestFit="1" customWidth="1"/>
    <col min="15621" max="15621" width="8.42578125" style="68" customWidth="1"/>
    <col min="15622" max="15622" width="6.7109375" style="68" bestFit="1" customWidth="1"/>
    <col min="15623" max="15623" width="8.42578125" style="68" customWidth="1"/>
    <col min="15624" max="15624" width="5.42578125" style="68" customWidth="1"/>
    <col min="15625" max="15625" width="9.42578125" style="68" customWidth="1"/>
    <col min="15626" max="15626" width="7" style="68" bestFit="1" customWidth="1"/>
    <col min="15627" max="15627" width="9.28515625" style="68" customWidth="1"/>
    <col min="15628" max="15628" width="5" style="68" customWidth="1"/>
    <col min="15629" max="15629" width="8.42578125" style="68" customWidth="1"/>
    <col min="15630" max="15630" width="5.42578125" style="68" customWidth="1"/>
    <col min="15631" max="15631" width="10.140625" style="68" customWidth="1"/>
    <col min="15632" max="15632" width="5.7109375" style="68" customWidth="1"/>
    <col min="15633" max="15636" width="10.28515625" style="68" customWidth="1"/>
    <col min="15637" max="15872" width="9" style="68"/>
    <col min="15873" max="15873" width="0.7109375" style="68" customWidth="1"/>
    <col min="15874" max="15874" width="28.5703125" style="68" customWidth="1"/>
    <col min="15875" max="15875" width="9.42578125" style="68" customWidth="1"/>
    <col min="15876" max="15876" width="7" style="68" bestFit="1" customWidth="1"/>
    <col min="15877" max="15877" width="8.42578125" style="68" customWidth="1"/>
    <col min="15878" max="15878" width="6.7109375" style="68" bestFit="1" customWidth="1"/>
    <col min="15879" max="15879" width="8.42578125" style="68" customWidth="1"/>
    <col min="15880" max="15880" width="5.42578125" style="68" customWidth="1"/>
    <col min="15881" max="15881" width="9.42578125" style="68" customWidth="1"/>
    <col min="15882" max="15882" width="7" style="68" bestFit="1" customWidth="1"/>
    <col min="15883" max="15883" width="9.28515625" style="68" customWidth="1"/>
    <col min="15884" max="15884" width="5" style="68" customWidth="1"/>
    <col min="15885" max="15885" width="8.42578125" style="68" customWidth="1"/>
    <col min="15886" max="15886" width="5.42578125" style="68" customWidth="1"/>
    <col min="15887" max="15887" width="10.140625" style="68" customWidth="1"/>
    <col min="15888" max="15888" width="5.7109375" style="68" customWidth="1"/>
    <col min="15889" max="15892" width="10.28515625" style="68" customWidth="1"/>
    <col min="15893" max="16128" width="9" style="68"/>
    <col min="16129" max="16129" width="0.7109375" style="68" customWidth="1"/>
    <col min="16130" max="16130" width="28.5703125" style="68" customWidth="1"/>
    <col min="16131" max="16131" width="9.42578125" style="68" customWidth="1"/>
    <col min="16132" max="16132" width="7" style="68" bestFit="1" customWidth="1"/>
    <col min="16133" max="16133" width="8.42578125" style="68" customWidth="1"/>
    <col min="16134" max="16134" width="6.7109375" style="68" bestFit="1" customWidth="1"/>
    <col min="16135" max="16135" width="8.42578125" style="68" customWidth="1"/>
    <col min="16136" max="16136" width="5.42578125" style="68" customWidth="1"/>
    <col min="16137" max="16137" width="9.42578125" style="68" customWidth="1"/>
    <col min="16138" max="16138" width="7" style="68" bestFit="1" customWidth="1"/>
    <col min="16139" max="16139" width="9.28515625" style="68" customWidth="1"/>
    <col min="16140" max="16140" width="5" style="68" customWidth="1"/>
    <col min="16141" max="16141" width="8.42578125" style="68" customWidth="1"/>
    <col min="16142" max="16142" width="5.42578125" style="68" customWidth="1"/>
    <col min="16143" max="16143" width="10.140625" style="68" customWidth="1"/>
    <col min="16144" max="16144" width="5.7109375" style="68" customWidth="1"/>
    <col min="16145" max="16148" width="10.28515625" style="68" customWidth="1"/>
    <col min="16149" max="16384" width="9" style="68"/>
  </cols>
  <sheetData>
    <row r="1" spans="1:20" ht="12.95" customHeight="1" x14ac:dyDescent="0.2">
      <c r="A1" s="69"/>
      <c r="P1" s="70" t="s">
        <v>102</v>
      </c>
    </row>
    <row r="2" spans="1:20" s="73" customFormat="1" ht="12.95" customHeight="1" x14ac:dyDescent="0.2">
      <c r="A2" s="71" t="s">
        <v>103</v>
      </c>
      <c r="B2" s="71"/>
      <c r="C2" s="72"/>
      <c r="D2" s="72"/>
      <c r="E2" s="71"/>
      <c r="F2" s="72"/>
      <c r="G2" s="71"/>
      <c r="H2" s="72"/>
      <c r="I2" s="72"/>
      <c r="J2" s="72"/>
      <c r="K2" s="72"/>
      <c r="L2" s="72"/>
      <c r="M2" s="71"/>
      <c r="N2" s="72"/>
      <c r="O2" s="71"/>
      <c r="P2" s="72"/>
    </row>
    <row r="3" spans="1:20" s="73" customFormat="1" ht="12.95" customHeight="1" x14ac:dyDescent="0.2">
      <c r="A3" s="71" t="s">
        <v>4</v>
      </c>
      <c r="B3" s="71"/>
      <c r="C3" s="72"/>
      <c r="D3" s="72"/>
      <c r="E3" s="71"/>
      <c r="F3" s="72"/>
      <c r="G3" s="71"/>
      <c r="H3" s="72"/>
      <c r="I3" s="72"/>
      <c r="J3" s="72"/>
      <c r="K3" s="72"/>
      <c r="L3" s="72"/>
      <c r="M3" s="71"/>
      <c r="N3" s="72"/>
      <c r="O3" s="71"/>
      <c r="P3" s="72"/>
    </row>
    <row r="4" spans="1:20" ht="12.95" customHeight="1" x14ac:dyDescent="0.2">
      <c r="A4" s="71" t="str">
        <f>"Ripartizione per canale distributivo dei premi lordi contabilizzati "&amp;IF([1]datitrim!J1=0,"nell'anno ","a tutto il "&amp;TRIM([1]datitrim!J1)&amp;" trimestre ")&amp;[1]datitrim!I1</f>
        <v>Ripartizione per canale distributivo dei premi lordi contabilizzati nell'anno 2015</v>
      </c>
      <c r="B4" s="71"/>
      <c r="C4" s="72"/>
      <c r="D4" s="72"/>
      <c r="E4" s="71"/>
      <c r="F4" s="72"/>
      <c r="G4" s="71"/>
      <c r="H4" s="72"/>
      <c r="I4" s="72"/>
      <c r="J4" s="72"/>
      <c r="K4" s="72"/>
      <c r="L4" s="72"/>
      <c r="M4" s="71"/>
      <c r="N4" s="72"/>
      <c r="O4" s="71"/>
      <c r="P4" s="72"/>
      <c r="Q4" s="73"/>
      <c r="R4" s="73"/>
      <c r="S4" s="73"/>
      <c r="T4" s="73"/>
    </row>
    <row r="5" spans="1:20" s="73" customFormat="1" ht="12.95" customHeight="1" x14ac:dyDescent="0.2">
      <c r="A5" s="68"/>
      <c r="C5" s="86"/>
      <c r="D5" s="86"/>
      <c r="F5" s="86"/>
      <c r="H5" s="86"/>
      <c r="J5" s="86"/>
      <c r="K5" s="86"/>
      <c r="L5" s="86"/>
      <c r="N5" s="86"/>
      <c r="P5" s="74" t="s">
        <v>5</v>
      </c>
    </row>
    <row r="6" spans="1:20" ht="12.95" customHeight="1" x14ac:dyDescent="0.2">
      <c r="A6" s="150"/>
      <c r="B6" s="146"/>
      <c r="C6" s="531" t="s">
        <v>35</v>
      </c>
      <c r="D6" s="532"/>
      <c r="E6" s="161" t="s">
        <v>104</v>
      </c>
      <c r="F6" s="162"/>
      <c r="G6" s="161" t="s">
        <v>105</v>
      </c>
      <c r="H6" s="162"/>
      <c r="I6" s="531" t="s">
        <v>38</v>
      </c>
      <c r="J6" s="532"/>
      <c r="K6" s="531" t="s">
        <v>39</v>
      </c>
      <c r="L6" s="532"/>
      <c r="M6" s="518" t="s">
        <v>40</v>
      </c>
      <c r="N6" s="520"/>
      <c r="O6" s="518" t="s">
        <v>55</v>
      </c>
      <c r="P6" s="520"/>
    </row>
    <row r="7" spans="1:20" s="73" customFormat="1" ht="12.95" customHeight="1" x14ac:dyDescent="0.2">
      <c r="A7" s="163"/>
      <c r="B7" s="127"/>
      <c r="C7" s="527"/>
      <c r="D7" s="528"/>
      <c r="E7" s="527" t="s">
        <v>106</v>
      </c>
      <c r="F7" s="528"/>
      <c r="G7" s="527" t="s">
        <v>107</v>
      </c>
      <c r="H7" s="528"/>
      <c r="I7" s="527"/>
      <c r="J7" s="528"/>
      <c r="K7" s="527"/>
      <c r="L7" s="528"/>
      <c r="M7" s="524"/>
      <c r="N7" s="526"/>
      <c r="O7" s="524" t="s">
        <v>58</v>
      </c>
      <c r="P7" s="526"/>
    </row>
    <row r="8" spans="1:20" ht="12.95" customHeight="1" x14ac:dyDescent="0.2">
      <c r="A8" s="151"/>
      <c r="B8" s="164"/>
      <c r="C8" s="165" t="s">
        <v>108</v>
      </c>
      <c r="D8" s="166" t="s">
        <v>109</v>
      </c>
      <c r="E8" s="165" t="s">
        <v>108</v>
      </c>
      <c r="F8" s="166" t="s">
        <v>109</v>
      </c>
      <c r="G8" s="165" t="s">
        <v>108</v>
      </c>
      <c r="H8" s="166" t="s">
        <v>109</v>
      </c>
      <c r="I8" s="165" t="s">
        <v>108</v>
      </c>
      <c r="J8" s="166" t="s">
        <v>109</v>
      </c>
      <c r="K8" s="165" t="s">
        <v>108</v>
      </c>
      <c r="L8" s="166" t="s">
        <v>109</v>
      </c>
      <c r="M8" s="165" t="s">
        <v>108</v>
      </c>
      <c r="N8" s="166" t="s">
        <v>109</v>
      </c>
      <c r="O8" s="165" t="s">
        <v>108</v>
      </c>
      <c r="P8" s="166" t="s">
        <v>109</v>
      </c>
    </row>
    <row r="9" spans="1:20" ht="20.100000000000001" customHeight="1" x14ac:dyDescent="0.2">
      <c r="A9" s="150"/>
      <c r="B9" s="124" t="s">
        <v>110</v>
      </c>
      <c r="C9" s="167"/>
      <c r="D9" s="168"/>
      <c r="E9" s="167"/>
      <c r="F9" s="168"/>
      <c r="G9" s="167"/>
      <c r="H9" s="168"/>
      <c r="I9" s="167"/>
      <c r="J9" s="168"/>
      <c r="K9" s="167"/>
      <c r="L9" s="168"/>
      <c r="M9" s="167"/>
      <c r="N9" s="168"/>
      <c r="O9" s="167"/>
      <c r="P9" s="168"/>
    </row>
    <row r="10" spans="1:20" ht="15.95" customHeight="1" x14ac:dyDescent="0.2">
      <c r="A10" s="89"/>
      <c r="B10" s="169" t="s">
        <v>111</v>
      </c>
      <c r="C10" s="170">
        <f>[1]datitrim!C107</f>
        <v>11417863</v>
      </c>
      <c r="D10" s="171">
        <f>C10*100/$O10</f>
        <v>15.320376971133451</v>
      </c>
      <c r="E10" s="170">
        <f>[1]datitrim!D107</f>
        <v>4377791</v>
      </c>
      <c r="F10" s="171">
        <f>E10*100/$O10</f>
        <v>5.874077173708887</v>
      </c>
      <c r="G10" s="170">
        <f>[1]datitrim!E107</f>
        <v>272684</v>
      </c>
      <c r="H10" s="171">
        <f>G10*100/$O10</f>
        <v>0.36588472588929766</v>
      </c>
      <c r="I10" s="170">
        <f>[1]datitrim!F107</f>
        <v>52089494</v>
      </c>
      <c r="J10" s="171">
        <f>I10*100/$O10</f>
        <v>69.893173907901499</v>
      </c>
      <c r="K10" s="170">
        <f>[1]datitrim!G107</f>
        <v>6294298</v>
      </c>
      <c r="L10" s="171">
        <f>K10*100/$O10</f>
        <v>8.4456275336857107</v>
      </c>
      <c r="M10" s="170">
        <f>[1]datitrim!H107</f>
        <v>75168</v>
      </c>
      <c r="N10" s="171">
        <f>M10*100/$O10</f>
        <v>0.10085968768115007</v>
      </c>
      <c r="O10" s="172">
        <f>[1]datitrim!I107</f>
        <v>74527298</v>
      </c>
      <c r="P10" s="171">
        <f>D10+F10+H10+J10+L10+N10</f>
        <v>100</v>
      </c>
    </row>
    <row r="11" spans="1:20" ht="15.95" customHeight="1" x14ac:dyDescent="0.2">
      <c r="A11" s="89"/>
      <c r="B11" s="173" t="s">
        <v>112</v>
      </c>
      <c r="C11" s="170">
        <f>[1]datitrim!C124</f>
        <v>1352101</v>
      </c>
      <c r="D11" s="171">
        <f>C11*100/$O11</f>
        <v>46.245675480164927</v>
      </c>
      <c r="E11" s="170">
        <f>[1]datitrim!D124</f>
        <v>422951</v>
      </c>
      <c r="F11" s="171">
        <f>E11*100/$O11</f>
        <v>14.466119535457215</v>
      </c>
      <c r="G11" s="170">
        <f>[1]datitrim!E124</f>
        <v>37587</v>
      </c>
      <c r="H11" s="171">
        <f>G11*100/$O11</f>
        <v>1.2855816276098895</v>
      </c>
      <c r="I11" s="170">
        <f>[1]datitrim!F124</f>
        <v>1012592</v>
      </c>
      <c r="J11" s="171">
        <f>I11*100/$O11</f>
        <v>34.633508166779819</v>
      </c>
      <c r="K11" s="170">
        <f>[1]datitrim!G124</f>
        <v>94463</v>
      </c>
      <c r="L11" s="171">
        <f>K11*100/$O11</f>
        <v>3.2309015693966794</v>
      </c>
      <c r="M11" s="170">
        <f>[1]datitrim!H124</f>
        <v>4041</v>
      </c>
      <c r="N11" s="171">
        <f>M11*100/$O11</f>
        <v>0.13821362059146947</v>
      </c>
      <c r="O11" s="172">
        <f>[1]datitrim!I124</f>
        <v>2923735</v>
      </c>
      <c r="P11" s="171">
        <f>D11+F11+H11+J11+L11+N11</f>
        <v>100</v>
      </c>
    </row>
    <row r="12" spans="1:20" ht="15.95" customHeight="1" x14ac:dyDescent="0.2">
      <c r="A12" s="89"/>
      <c r="B12" s="169" t="s">
        <v>113</v>
      </c>
      <c r="C12" s="170">
        <f>[1]datitrim!C108</f>
        <v>0</v>
      </c>
      <c r="D12" s="174"/>
      <c r="E12" s="170">
        <f>[1]datitrim!D108</f>
        <v>0</v>
      </c>
      <c r="F12" s="174"/>
      <c r="G12" s="170">
        <f>[1]datitrim!E108</f>
        <v>0</v>
      </c>
      <c r="H12" s="174"/>
      <c r="I12" s="170">
        <f>[1]datitrim!F108</f>
        <v>0</v>
      </c>
      <c r="J12" s="174"/>
      <c r="K12" s="170">
        <f>[1]datitrim!G108</f>
        <v>0</v>
      </c>
      <c r="L12" s="174"/>
      <c r="M12" s="170">
        <f>[1]datitrim!H108</f>
        <v>0</v>
      </c>
      <c r="N12" s="174"/>
      <c r="O12" s="172">
        <f>[1]datitrim!I108</f>
        <v>0</v>
      </c>
      <c r="P12" s="174"/>
    </row>
    <row r="13" spans="1:20" ht="15.95" customHeight="1" x14ac:dyDescent="0.2">
      <c r="A13" s="89"/>
      <c r="B13" s="169" t="s">
        <v>114</v>
      </c>
      <c r="C13" s="170">
        <f>[1]datitrim!C109</f>
        <v>1622608</v>
      </c>
      <c r="D13" s="171">
        <f t="shared" ref="D13:D19" si="0">C13*100/$O13</f>
        <v>5.0977176060587706</v>
      </c>
      <c r="E13" s="170">
        <f>[1]datitrim!D109</f>
        <v>403659</v>
      </c>
      <c r="F13" s="171">
        <f t="shared" ref="F13:F19" si="1">E13*100/$O13</f>
        <v>1.2681680301983456</v>
      </c>
      <c r="G13" s="170">
        <f>[1]datitrim!E109</f>
        <v>3299</v>
      </c>
      <c r="H13" s="171">
        <f>G13*100/$O13</f>
        <v>1.0364407412257233E-2</v>
      </c>
      <c r="I13" s="170">
        <f>[1]datitrim!F109</f>
        <v>17522963</v>
      </c>
      <c r="J13" s="171">
        <f t="shared" ref="J13:J19" si="2">I13*100/$O13</f>
        <v>55.051569445865184</v>
      </c>
      <c r="K13" s="170">
        <f>[1]datitrim!G109</f>
        <v>12268787</v>
      </c>
      <c r="L13" s="171">
        <f t="shared" ref="L13:L19" si="3">K13*100/$O13</f>
        <v>38.544621679965196</v>
      </c>
      <c r="M13" s="170">
        <f>[1]datitrim!H109</f>
        <v>8772</v>
      </c>
      <c r="N13" s="171">
        <f t="shared" ref="N13:N19" si="4">M13*100/$O13</f>
        <v>2.7558830500248696E-2</v>
      </c>
      <c r="O13" s="172">
        <f>[1]datitrim!I109</f>
        <v>31830088</v>
      </c>
      <c r="P13" s="171">
        <f t="shared" ref="P13:P19" si="5">D13+F13+H13+J13+L13+N13</f>
        <v>100</v>
      </c>
    </row>
    <row r="14" spans="1:20" ht="15.95" customHeight="1" x14ac:dyDescent="0.2">
      <c r="A14" s="89"/>
      <c r="B14" s="173" t="s">
        <v>112</v>
      </c>
      <c r="C14" s="170">
        <f>[1]datitrim!C125</f>
        <v>147634</v>
      </c>
      <c r="D14" s="171">
        <f t="shared" si="0"/>
        <v>16.121050378691919</v>
      </c>
      <c r="E14" s="170">
        <f>[1]datitrim!D125</f>
        <v>48354</v>
      </c>
      <c r="F14" s="171">
        <f t="shared" si="1"/>
        <v>5.2800660417740426</v>
      </c>
      <c r="G14" s="170">
        <f>[1]datitrim!E125</f>
        <v>3126</v>
      </c>
      <c r="H14" s="171">
        <f>G14*100/$O14</f>
        <v>0.34134686782035939</v>
      </c>
      <c r="I14" s="170">
        <f>[1]datitrim!F125</f>
        <v>64598</v>
      </c>
      <c r="J14" s="171">
        <f t="shared" si="2"/>
        <v>7.0538467586243048</v>
      </c>
      <c r="K14" s="170">
        <f>[1]datitrim!G125</f>
        <v>651575</v>
      </c>
      <c r="L14" s="171">
        <f t="shared" si="3"/>
        <v>71.149419513771804</v>
      </c>
      <c r="M14" s="170">
        <f>[1]datitrim!H125</f>
        <v>497</v>
      </c>
      <c r="N14" s="171">
        <f t="shared" si="4"/>
        <v>5.4270439317568336E-2</v>
      </c>
      <c r="O14" s="172">
        <f>[1]datitrim!I125</f>
        <v>915784</v>
      </c>
      <c r="P14" s="171">
        <f t="shared" si="5"/>
        <v>99.999999999999986</v>
      </c>
    </row>
    <row r="15" spans="1:20" ht="15.95" customHeight="1" x14ac:dyDescent="0.2">
      <c r="A15" s="89"/>
      <c r="B15" s="169" t="s">
        <v>115</v>
      </c>
      <c r="C15" s="170">
        <f>[1]datitrim!C110</f>
        <v>11996</v>
      </c>
      <c r="D15" s="171">
        <f t="shared" si="0"/>
        <v>37.165783684976915</v>
      </c>
      <c r="E15" s="170">
        <f>[1]datitrim!D110</f>
        <v>265</v>
      </c>
      <c r="F15" s="171">
        <f t="shared" si="1"/>
        <v>0.82101806239737274</v>
      </c>
      <c r="G15" s="170">
        <f>[1]datitrim!E110</f>
        <v>1</v>
      </c>
      <c r="H15" s="171">
        <f>G15*100/$O15</f>
        <v>3.0981813675372556E-3</v>
      </c>
      <c r="I15" s="170">
        <f>[1]datitrim!F110</f>
        <v>19928</v>
      </c>
      <c r="J15" s="171">
        <f t="shared" si="2"/>
        <v>61.740558292282429</v>
      </c>
      <c r="K15" s="170">
        <f>[1]datitrim!G110</f>
        <v>12</v>
      </c>
      <c r="L15" s="171">
        <f t="shared" si="3"/>
        <v>3.7178176410447066E-2</v>
      </c>
      <c r="M15" s="170">
        <f>[1]datitrim!H110</f>
        <v>75</v>
      </c>
      <c r="N15" s="171">
        <f t="shared" si="4"/>
        <v>0.23236360256529418</v>
      </c>
      <c r="O15" s="172">
        <f>[1]datitrim!I110</f>
        <v>32277</v>
      </c>
      <c r="P15" s="171">
        <f t="shared" si="5"/>
        <v>100</v>
      </c>
    </row>
    <row r="16" spans="1:20" ht="15.95" customHeight="1" x14ac:dyDescent="0.2">
      <c r="A16" s="89"/>
      <c r="B16" s="169" t="s">
        <v>116</v>
      </c>
      <c r="C16" s="170">
        <f>[1]datitrim!C111</f>
        <v>477609</v>
      </c>
      <c r="D16" s="171">
        <f t="shared" si="0"/>
        <v>19.067597671688983</v>
      </c>
      <c r="E16" s="170">
        <f>[1]datitrim!D111</f>
        <v>455078</v>
      </c>
      <c r="F16" s="171">
        <f t="shared" si="1"/>
        <v>18.16809191878059</v>
      </c>
      <c r="G16" s="170">
        <f>[1]datitrim!E111</f>
        <v>21847</v>
      </c>
      <c r="H16" s="171">
        <f>G16*100/$O16</f>
        <v>0.87219840148194283</v>
      </c>
      <c r="I16" s="170">
        <f>[1]datitrim!F111</f>
        <v>1521862</v>
      </c>
      <c r="J16" s="171">
        <f t="shared" si="2"/>
        <v>60.757339848771565</v>
      </c>
      <c r="K16" s="170">
        <f>[1]datitrim!G111</f>
        <v>2207</v>
      </c>
      <c r="L16" s="171">
        <f t="shared" si="3"/>
        <v>8.8110123681541988E-2</v>
      </c>
      <c r="M16" s="170">
        <f>[1]datitrim!H111</f>
        <v>26217</v>
      </c>
      <c r="N16" s="171">
        <f t="shared" si="4"/>
        <v>1.0466620355953722</v>
      </c>
      <c r="O16" s="172">
        <f>[1]datitrim!I111</f>
        <v>2504820</v>
      </c>
      <c r="P16" s="171">
        <f t="shared" si="5"/>
        <v>100.00000000000001</v>
      </c>
    </row>
    <row r="17" spans="1:16" ht="15.95" customHeight="1" x14ac:dyDescent="0.2">
      <c r="A17" s="89"/>
      <c r="B17" s="173" t="s">
        <v>117</v>
      </c>
      <c r="C17" s="170">
        <f>[1]datitrim!C112</f>
        <v>1246</v>
      </c>
      <c r="D17" s="171">
        <f t="shared" si="0"/>
        <v>98.187549251379039</v>
      </c>
      <c r="E17" s="170">
        <f>[1]datitrim!D112</f>
        <v>0</v>
      </c>
      <c r="F17" s="171">
        <f t="shared" si="1"/>
        <v>0</v>
      </c>
      <c r="G17" s="170">
        <f>[1]datitrim!E112</f>
        <v>0</v>
      </c>
      <c r="H17" s="171"/>
      <c r="I17" s="170">
        <f>[1]datitrim!F112</f>
        <v>23</v>
      </c>
      <c r="J17" s="171">
        <f t="shared" si="2"/>
        <v>1.8124507486209613</v>
      </c>
      <c r="K17" s="170">
        <f>[1]datitrim!G112</f>
        <v>0</v>
      </c>
      <c r="L17" s="171">
        <f t="shared" si="3"/>
        <v>0</v>
      </c>
      <c r="M17" s="170">
        <f>[1]datitrim!H112</f>
        <v>0</v>
      </c>
      <c r="N17" s="171">
        <f t="shared" si="4"/>
        <v>0</v>
      </c>
      <c r="O17" s="172">
        <f>[1]datitrim!I112</f>
        <v>1269</v>
      </c>
      <c r="P17" s="171">
        <f t="shared" si="5"/>
        <v>100</v>
      </c>
    </row>
    <row r="18" spans="1:16" ht="15.95" customHeight="1" x14ac:dyDescent="0.2">
      <c r="A18" s="89"/>
      <c r="B18" s="169" t="s">
        <v>118</v>
      </c>
      <c r="C18" s="170">
        <f>[1]datitrim!C126</f>
        <v>212531</v>
      </c>
      <c r="D18" s="171">
        <f t="shared" si="0"/>
        <v>31.29750083570546</v>
      </c>
      <c r="E18" s="170">
        <f>[1]datitrim!D126</f>
        <v>29211</v>
      </c>
      <c r="F18" s="171">
        <f t="shared" si="1"/>
        <v>4.3016373936592416</v>
      </c>
      <c r="G18" s="170">
        <f>[1]datitrim!E126</f>
        <v>0</v>
      </c>
      <c r="H18" s="171">
        <f>G18*100/$O18</f>
        <v>0</v>
      </c>
      <c r="I18" s="170">
        <f>[1]datitrim!F126</f>
        <v>330411</v>
      </c>
      <c r="J18" s="171">
        <f t="shared" si="2"/>
        <v>48.656612675921522</v>
      </c>
      <c r="K18" s="170">
        <f>[1]datitrim!G126</f>
        <v>103871</v>
      </c>
      <c r="L18" s="171">
        <f t="shared" si="3"/>
        <v>15.29613425479371</v>
      </c>
      <c r="M18" s="170">
        <f>[1]datitrim!H126</f>
        <v>3043</v>
      </c>
      <c r="N18" s="171">
        <f t="shared" si="4"/>
        <v>0.44811483992006679</v>
      </c>
      <c r="O18" s="172">
        <f>[1]datitrim!I126</f>
        <v>679067</v>
      </c>
      <c r="P18" s="171">
        <f t="shared" si="5"/>
        <v>100</v>
      </c>
    </row>
    <row r="19" spans="1:16" ht="18" customHeight="1" x14ac:dyDescent="0.2">
      <c r="A19" s="89"/>
      <c r="B19" s="175" t="s">
        <v>119</v>
      </c>
      <c r="C19" s="172">
        <f>C10+C12+C13+C15+C16+C18</f>
        <v>13742607</v>
      </c>
      <c r="D19" s="176">
        <f t="shared" si="0"/>
        <v>12.541901763701185</v>
      </c>
      <c r="E19" s="172">
        <f>E10+E12+E13+E15+E16+E18</f>
        <v>5266004</v>
      </c>
      <c r="F19" s="176">
        <f t="shared" si="1"/>
        <v>4.8059079951320367</v>
      </c>
      <c r="G19" s="172">
        <f>G10+G12+G13+G15+G16+G18</f>
        <v>297831</v>
      </c>
      <c r="H19" s="176">
        <f>G19*100/$O19</f>
        <v>0.27180920943056058</v>
      </c>
      <c r="I19" s="172">
        <f>I10+I12+I13+I15+I16+I18</f>
        <v>71484658</v>
      </c>
      <c r="J19" s="176">
        <f t="shared" si="2"/>
        <v>65.238972361486873</v>
      </c>
      <c r="K19" s="172">
        <f>K10+K12+K13+K15+K16+K18</f>
        <v>18669175</v>
      </c>
      <c r="L19" s="176">
        <f t="shared" si="3"/>
        <v>17.038030619615775</v>
      </c>
      <c r="M19" s="172">
        <f>M10+M12+M13+M15+M16+M18</f>
        <v>113275</v>
      </c>
      <c r="N19" s="176">
        <f t="shared" si="4"/>
        <v>0.10337805063356988</v>
      </c>
      <c r="O19" s="172">
        <f>C19+K19+I19+M19+E19+G19</f>
        <v>109573550</v>
      </c>
      <c r="P19" s="176">
        <f t="shared" si="5"/>
        <v>99.999999999999986</v>
      </c>
    </row>
    <row r="20" spans="1:16" ht="12.95" customHeight="1" x14ac:dyDescent="0.2">
      <c r="A20" s="85"/>
      <c r="B20" s="177" t="s">
        <v>120</v>
      </c>
      <c r="C20" s="178"/>
      <c r="D20" s="179"/>
      <c r="E20" s="178"/>
      <c r="F20" s="179"/>
      <c r="G20" s="178"/>
      <c r="H20" s="179"/>
      <c r="I20" s="178"/>
      <c r="J20" s="179"/>
      <c r="K20" s="178"/>
      <c r="L20" s="179"/>
      <c r="M20" s="178"/>
      <c r="N20" s="179"/>
      <c r="O20" s="180"/>
      <c r="P20" s="179"/>
    </row>
    <row r="21" spans="1:16" ht="15.95" customHeight="1" x14ac:dyDescent="0.2">
      <c r="A21" s="89"/>
      <c r="B21" s="181" t="s">
        <v>121</v>
      </c>
      <c r="C21" s="170">
        <f>[1]datitrim!C114</f>
        <v>1978750</v>
      </c>
      <c r="D21" s="171">
        <f>C21*100/$O21</f>
        <v>38.214170461368397</v>
      </c>
      <c r="E21" s="170">
        <f>[1]datitrim!D114</f>
        <v>2527021</v>
      </c>
      <c r="F21" s="171">
        <f>E21*100/$O21</f>
        <v>48.802532534912253</v>
      </c>
      <c r="G21" s="170">
        <f>[1]datitrim!E114</f>
        <v>8514</v>
      </c>
      <c r="H21" s="171">
        <f>G21*100/$O21</f>
        <v>0.16442473647913608</v>
      </c>
      <c r="I21" s="170">
        <f>[1]datitrim!F114</f>
        <v>424137</v>
      </c>
      <c r="J21" s="171">
        <f>I21*100/$O21</f>
        <v>8.1910517331514381</v>
      </c>
      <c r="K21" s="170">
        <f>[1]datitrim!G114</f>
        <v>223277</v>
      </c>
      <c r="L21" s="171">
        <f>K21*100/$O21</f>
        <v>4.3119875366281493</v>
      </c>
      <c r="M21" s="170">
        <f>[1]datitrim!H114</f>
        <v>16354</v>
      </c>
      <c r="N21" s="171">
        <f>M21*100/$O21</f>
        <v>0.31583299746062854</v>
      </c>
      <c r="O21" s="172">
        <f>[1]datitrim!I114</f>
        <v>5178053</v>
      </c>
      <c r="P21" s="171">
        <f>D21+F21+H21+J21+L21+N21</f>
        <v>100.00000000000001</v>
      </c>
    </row>
    <row r="22" spans="1:16" ht="15.95" customHeight="1" x14ac:dyDescent="0.2">
      <c r="A22" s="89"/>
      <c r="B22" s="181" t="s">
        <v>122</v>
      </c>
      <c r="C22" s="170">
        <f>[1]datitrim!C115</f>
        <v>8227472</v>
      </c>
      <c r="D22" s="171">
        <f>C22*100/$O22</f>
        <v>8.9044413231684434</v>
      </c>
      <c r="E22" s="170">
        <f>[1]datitrim!D115</f>
        <v>2081773</v>
      </c>
      <c r="F22" s="171">
        <f>E22*100/$O22</f>
        <v>2.2530645533228606</v>
      </c>
      <c r="G22" s="170">
        <f>[1]datitrim!E115</f>
        <v>248087</v>
      </c>
      <c r="H22" s="171">
        <f>G22*100/$O22</f>
        <v>0.26849998815442822</v>
      </c>
      <c r="I22" s="170">
        <f>[1]datitrim!F115</f>
        <v>64753035</v>
      </c>
      <c r="J22" s="171">
        <f>I22*100/$O22</f>
        <v>70.081016459803521</v>
      </c>
      <c r="K22" s="170">
        <f>[1]datitrim!G115</f>
        <v>17017264</v>
      </c>
      <c r="L22" s="171">
        <f>K22*100/$O22</f>
        <v>18.417471219454374</v>
      </c>
      <c r="M22" s="170">
        <f>[1]datitrim!H115</f>
        <v>69766</v>
      </c>
      <c r="N22" s="171">
        <f>M22*100/$O22</f>
        <v>7.5506456096376823E-2</v>
      </c>
      <c r="O22" s="172">
        <f>[1]datitrim!I115</f>
        <v>92397397</v>
      </c>
      <c r="P22" s="171">
        <f>D22+F22+H22+J22+L22+N22</f>
        <v>100</v>
      </c>
    </row>
    <row r="23" spans="1:16" ht="15.95" customHeight="1" x14ac:dyDescent="0.2">
      <c r="A23" s="182"/>
      <c r="B23" s="183" t="s">
        <v>123</v>
      </c>
      <c r="C23" s="184">
        <f>[1]datitrim!C116</f>
        <v>3536385</v>
      </c>
      <c r="D23" s="185">
        <f>C23*100/$O23</f>
        <v>29.474541802452055</v>
      </c>
      <c r="E23" s="184">
        <f>[1]datitrim!D116</f>
        <v>657210</v>
      </c>
      <c r="F23" s="185">
        <f>E23*100/$O23</f>
        <v>5.4776172894041553</v>
      </c>
      <c r="G23" s="184">
        <f>[1]datitrim!E116</f>
        <v>41230</v>
      </c>
      <c r="H23" s="185">
        <f>G23*100/$O23</f>
        <v>0.34363774264258506</v>
      </c>
      <c r="I23" s="184">
        <f>[1]datitrim!F116</f>
        <v>6307486</v>
      </c>
      <c r="J23" s="185">
        <f>I23*100/$O23</f>
        <v>52.570707028612865</v>
      </c>
      <c r="K23" s="184">
        <f>[1]datitrim!G116</f>
        <v>1428634</v>
      </c>
      <c r="L23" s="185">
        <f>K23*100/$O23</f>
        <v>11.90716863503388</v>
      </c>
      <c r="M23" s="184">
        <f>[1]datitrim!H116</f>
        <v>27155</v>
      </c>
      <c r="N23" s="185">
        <f>M23*100/$O23</f>
        <v>0.22632750185446029</v>
      </c>
      <c r="O23" s="186">
        <f>[1]datitrim!I116</f>
        <v>11998100</v>
      </c>
      <c r="P23" s="185">
        <f>D23+F23+H23+J23+L23+N23</f>
        <v>100</v>
      </c>
    </row>
    <row r="24" spans="1:16" ht="15.2" hidden="1" customHeight="1" x14ac:dyDescent="0.2">
      <c r="A24" s="187"/>
      <c r="B24" s="188"/>
      <c r="C24" s="189">
        <f>C21+C22+C23</f>
        <v>13742607</v>
      </c>
      <c r="D24" s="190"/>
      <c r="E24" s="189">
        <f>E21+E22+E23</f>
        <v>5266004</v>
      </c>
      <c r="F24" s="191"/>
      <c r="G24" s="190">
        <f>G21+G22+G23</f>
        <v>297831</v>
      </c>
      <c r="H24" s="190"/>
      <c r="I24" s="189">
        <f>I21+I22+I23</f>
        <v>71484658</v>
      </c>
      <c r="J24" s="191"/>
      <c r="K24" s="190">
        <f>K21+K22+K23</f>
        <v>18669175</v>
      </c>
      <c r="L24" s="190"/>
      <c r="M24" s="189">
        <f>M21+M22+M23</f>
        <v>113275</v>
      </c>
      <c r="N24" s="191"/>
      <c r="O24" s="192">
        <f>O21+O22+O23</f>
        <v>109573550</v>
      </c>
      <c r="P24" s="193">
        <f>H24+F24+N24+J24+L24+D24</f>
        <v>0</v>
      </c>
    </row>
    <row r="25" spans="1:16" ht="18" customHeight="1" x14ac:dyDescent="0.2">
      <c r="A25" s="122"/>
      <c r="B25" s="194" t="s">
        <v>124</v>
      </c>
      <c r="C25" s="195"/>
      <c r="D25" s="196"/>
      <c r="E25" s="195"/>
      <c r="F25" s="196"/>
      <c r="G25" s="195"/>
      <c r="H25" s="196"/>
      <c r="I25" s="195"/>
      <c r="J25" s="196"/>
      <c r="K25" s="195"/>
      <c r="L25" s="196"/>
      <c r="M25" s="195"/>
      <c r="N25" s="196"/>
      <c r="O25" s="197"/>
      <c r="P25" s="198"/>
    </row>
    <row r="26" spans="1:16" ht="15.95" customHeight="1" x14ac:dyDescent="0.2">
      <c r="A26" s="89"/>
      <c r="B26" s="169" t="s">
        <v>111</v>
      </c>
      <c r="C26" s="170">
        <f>[1]datitrim!C117</f>
        <v>484744</v>
      </c>
      <c r="D26" s="171">
        <f>C26*100/$O26</f>
        <v>14.900698182046211</v>
      </c>
      <c r="E26" s="170">
        <f>[1]datitrim!D117</f>
        <v>1564573</v>
      </c>
      <c r="F26" s="171">
        <f>E26*100/$O26</f>
        <v>48.093901227820432</v>
      </c>
      <c r="G26" s="170">
        <f>[1]datitrim!E117</f>
        <v>48305</v>
      </c>
      <c r="H26" s="171">
        <f>G26*100/$O26</f>
        <v>1.4848625783583547</v>
      </c>
      <c r="I26" s="170">
        <f>[1]datitrim!F117</f>
        <v>850120</v>
      </c>
      <c r="J26" s="171">
        <f>I26*100/$O26</f>
        <v>26.132105892019553</v>
      </c>
      <c r="K26" s="170">
        <f>[1]datitrim!G117</f>
        <v>7027</v>
      </c>
      <c r="L26" s="171">
        <f>K26*100/$O26</f>
        <v>0.21600516174566106</v>
      </c>
      <c r="M26" s="170">
        <f>[1]datitrim!H117</f>
        <v>298394</v>
      </c>
      <c r="N26" s="171">
        <f>M26*100/$O26</f>
        <v>9.1724269580097886</v>
      </c>
      <c r="O26" s="172">
        <f>[1]datitrim!I117</f>
        <v>3253163</v>
      </c>
      <c r="P26" s="171">
        <f>D26+F26+H26+J26+L26+N26</f>
        <v>100</v>
      </c>
    </row>
    <row r="27" spans="1:16" ht="15.95" customHeight="1" x14ac:dyDescent="0.2">
      <c r="A27" s="89"/>
      <c r="B27" s="169" t="s">
        <v>113</v>
      </c>
      <c r="C27" s="170">
        <f>[1]datitrim!C118</f>
        <v>0</v>
      </c>
      <c r="D27" s="174"/>
      <c r="E27" s="170">
        <f>[1]datitrim!D118</f>
        <v>0</v>
      </c>
      <c r="F27" s="174"/>
      <c r="G27" s="170">
        <f>[1]datitrim!E118</f>
        <v>0</v>
      </c>
      <c r="H27" s="174"/>
      <c r="I27" s="170">
        <f>[1]datitrim!F118</f>
        <v>0</v>
      </c>
      <c r="J27" s="174"/>
      <c r="K27" s="170">
        <f>[1]datitrim!G118</f>
        <v>0</v>
      </c>
      <c r="L27" s="174"/>
      <c r="M27" s="170">
        <f>[1]datitrim!H118</f>
        <v>0</v>
      </c>
      <c r="N27" s="174"/>
      <c r="O27" s="172">
        <f>[1]datitrim!I118</f>
        <v>0</v>
      </c>
      <c r="P27" s="171"/>
    </row>
    <row r="28" spans="1:16" ht="15.95" customHeight="1" x14ac:dyDescent="0.2">
      <c r="A28" s="89"/>
      <c r="B28" s="169" t="s">
        <v>114</v>
      </c>
      <c r="C28" s="170">
        <f>[1]datitrim!C119</f>
        <v>0</v>
      </c>
      <c r="D28" s="171">
        <f>C28*100/$O28</f>
        <v>0</v>
      </c>
      <c r="E28" s="170">
        <f>[1]datitrim!D119</f>
        <v>4896</v>
      </c>
      <c r="F28" s="171">
        <f>E28*100/$O28</f>
        <v>64.548450889914307</v>
      </c>
      <c r="G28" s="170">
        <f>[1]datitrim!E119</f>
        <v>2689</v>
      </c>
      <c r="H28" s="171">
        <f>G28*100/$O28</f>
        <v>35.451549110085693</v>
      </c>
      <c r="I28" s="170">
        <f>[1]datitrim!F119</f>
        <v>0</v>
      </c>
      <c r="J28" s="171">
        <f>I28*100/$O28</f>
        <v>0</v>
      </c>
      <c r="K28" s="170">
        <f>[1]datitrim!G119</f>
        <v>0</v>
      </c>
      <c r="L28" s="171">
        <f>K28*100/$O28</f>
        <v>0</v>
      </c>
      <c r="M28" s="170">
        <f>[1]datitrim!H119</f>
        <v>0</v>
      </c>
      <c r="N28" s="171">
        <f>M28*100/$O28</f>
        <v>0</v>
      </c>
      <c r="O28" s="172">
        <f>[1]datitrim!I119</f>
        <v>7585</v>
      </c>
      <c r="P28" s="171">
        <f>D28+F28+H28+J28+L28+N28</f>
        <v>100</v>
      </c>
    </row>
    <row r="29" spans="1:16" ht="15.95" customHeight="1" x14ac:dyDescent="0.2">
      <c r="A29" s="89"/>
      <c r="B29" s="169" t="s">
        <v>115</v>
      </c>
      <c r="C29" s="170">
        <f>[1]datitrim!C120</f>
        <v>6076</v>
      </c>
      <c r="D29" s="171">
        <f>C29*100/$O29</f>
        <v>14.672430030668179</v>
      </c>
      <c r="E29" s="170">
        <f>[1]datitrim!D120</f>
        <v>8353</v>
      </c>
      <c r="F29" s="171">
        <f>E29*100/$O29</f>
        <v>20.170969066190143</v>
      </c>
      <c r="G29" s="170">
        <f>[1]datitrim!E120</f>
        <v>281</v>
      </c>
      <c r="H29" s="171">
        <f>G29*100/$O29</f>
        <v>0.67856366665861723</v>
      </c>
      <c r="I29" s="170">
        <f>[1]datitrim!F120</f>
        <v>592</v>
      </c>
      <c r="J29" s="171">
        <f>I29*100/$O29</f>
        <v>1.4295718528893289</v>
      </c>
      <c r="K29" s="170">
        <f>[1]datitrim!G120</f>
        <v>0</v>
      </c>
      <c r="L29" s="174"/>
      <c r="M29" s="170">
        <f>[1]datitrim!H120</f>
        <v>26109</v>
      </c>
      <c r="N29" s="171">
        <f>M29*100/$O29</f>
        <v>63.048465383593729</v>
      </c>
      <c r="O29" s="172">
        <f>[1]datitrim!I120</f>
        <v>41411</v>
      </c>
      <c r="P29" s="171">
        <f>D29+F29+H29+J29+L29+N29</f>
        <v>100</v>
      </c>
    </row>
    <row r="30" spans="1:16" ht="15.95" customHeight="1" x14ac:dyDescent="0.2">
      <c r="A30" s="89"/>
      <c r="B30" s="169" t="s">
        <v>116</v>
      </c>
      <c r="C30" s="170">
        <f>[1]datitrim!C121</f>
        <v>310456</v>
      </c>
      <c r="D30" s="171">
        <f>C30*100/$O30</f>
        <v>30.954161407203124</v>
      </c>
      <c r="E30" s="170">
        <f>[1]datitrim!D121</f>
        <v>514670</v>
      </c>
      <c r="F30" s="171">
        <f>E30*100/$O30</f>
        <v>51.315414266257477</v>
      </c>
      <c r="G30" s="170">
        <f>[1]datitrim!E121</f>
        <v>13949</v>
      </c>
      <c r="H30" s="171">
        <f>G30*100/$O30</f>
        <v>1.3907916016088475</v>
      </c>
      <c r="I30" s="170">
        <f>[1]datitrim!F121</f>
        <v>18757</v>
      </c>
      <c r="J30" s="171">
        <f>I30*100/$O30</f>
        <v>1.870175501568367</v>
      </c>
      <c r="K30" s="170">
        <f>[1]datitrim!G121</f>
        <v>9984</v>
      </c>
      <c r="L30" s="171">
        <f>K30*100/$O30</f>
        <v>0.99545941289431017</v>
      </c>
      <c r="M30" s="170">
        <f>[1]datitrim!H121</f>
        <v>135138</v>
      </c>
      <c r="N30" s="171">
        <f>M30*100/$O30</f>
        <v>13.473997810467878</v>
      </c>
      <c r="O30" s="172">
        <f>[1]datitrim!I121</f>
        <v>1002954</v>
      </c>
      <c r="P30" s="171">
        <f>D30+F30+H30+J30+L30+N30</f>
        <v>100</v>
      </c>
    </row>
    <row r="31" spans="1:16" ht="15.95" customHeight="1" x14ac:dyDescent="0.2">
      <c r="A31" s="89"/>
      <c r="B31" s="169" t="s">
        <v>118</v>
      </c>
      <c r="C31" s="170">
        <f>[1]datitrim!C127</f>
        <v>110855</v>
      </c>
      <c r="D31" s="171">
        <f>C31*100/$O31</f>
        <v>11.389286437137775</v>
      </c>
      <c r="E31" s="170">
        <f>[1]datitrim!D127</f>
        <v>649921</v>
      </c>
      <c r="F31" s="171">
        <f>E31*100/$O31</f>
        <v>66.773139962212085</v>
      </c>
      <c r="G31" s="170">
        <f>[1]datitrim!E127</f>
        <v>37277</v>
      </c>
      <c r="H31" s="171">
        <f>G31*100/$O31</f>
        <v>3.8298536874041305</v>
      </c>
      <c r="I31" s="170">
        <f>[1]datitrim!F127</f>
        <v>143888</v>
      </c>
      <c r="J31" s="171">
        <f>I31*100/$O31</f>
        <v>14.783109890098601</v>
      </c>
      <c r="K31" s="170">
        <f>[1]datitrim!G127</f>
        <v>4583</v>
      </c>
      <c r="L31" s="171">
        <f>K31*100/$O31</f>
        <v>0.47085922819360809</v>
      </c>
      <c r="M31" s="170">
        <f>[1]datitrim!H127</f>
        <v>26803</v>
      </c>
      <c r="N31" s="171">
        <f>M31*100/$O31</f>
        <v>2.7537507949538029</v>
      </c>
      <c r="O31" s="172">
        <f>[1]datitrim!I127</f>
        <v>973327</v>
      </c>
      <c r="P31" s="171">
        <f>D31+F31+H31+J31+L31+N31</f>
        <v>99.999999999999986</v>
      </c>
    </row>
    <row r="32" spans="1:16" ht="18" customHeight="1" x14ac:dyDescent="0.2">
      <c r="A32" s="182"/>
      <c r="B32" s="199" t="s">
        <v>125</v>
      </c>
      <c r="C32" s="186">
        <f>C26+C27+C28+C29+C30+C31</f>
        <v>912131</v>
      </c>
      <c r="D32" s="200">
        <f>C32*100/$O32</f>
        <v>17.280313880616244</v>
      </c>
      <c r="E32" s="186">
        <f>E26+E27+E28+E29+E30+E31</f>
        <v>2742413</v>
      </c>
      <c r="F32" s="200">
        <f>E32*100/$O32</f>
        <v>51.954990489614353</v>
      </c>
      <c r="G32" s="186">
        <f>G26+G27+G28+G29+G30+G31</f>
        <v>102501</v>
      </c>
      <c r="H32" s="200">
        <f>G32*100/$O32</f>
        <v>1.9418805556187055</v>
      </c>
      <c r="I32" s="186">
        <f>I26+I27+I28+I29+I30+I31</f>
        <v>1013357</v>
      </c>
      <c r="J32" s="200">
        <f>I32*100/$O32</f>
        <v>19.198039572297876</v>
      </c>
      <c r="K32" s="186">
        <f>K26+K27+K28+K29+K30+K31</f>
        <v>21594</v>
      </c>
      <c r="L32" s="200">
        <f>K32*100/$O32</f>
        <v>0.40909814263305067</v>
      </c>
      <c r="M32" s="186">
        <f>M26+M27+M28+M29+M30+M31</f>
        <v>486444</v>
      </c>
      <c r="N32" s="200">
        <f>M32*100/$O32</f>
        <v>9.2156773592197698</v>
      </c>
      <c r="O32" s="186">
        <f>C32+K32+I32+M32+E32+G32</f>
        <v>5278440</v>
      </c>
      <c r="P32" s="200">
        <f>D32+F32+H32+J32+L32+N32</f>
        <v>100</v>
      </c>
    </row>
    <row r="33" spans="1:16" ht="15.95" customHeight="1" x14ac:dyDescent="0.2">
      <c r="A33" s="201"/>
      <c r="B33" s="202" t="s">
        <v>29</v>
      </c>
      <c r="C33" s="195"/>
      <c r="D33" s="198"/>
      <c r="E33" s="195"/>
      <c r="F33" s="198"/>
      <c r="G33" s="195"/>
      <c r="H33" s="198"/>
      <c r="I33" s="195"/>
      <c r="J33" s="198"/>
      <c r="K33" s="195"/>
      <c r="L33" s="198"/>
      <c r="M33" s="195"/>
      <c r="N33" s="198"/>
      <c r="O33" s="197"/>
      <c r="P33" s="198"/>
    </row>
    <row r="34" spans="1:16" ht="15.95" customHeight="1" x14ac:dyDescent="0.2">
      <c r="A34" s="182"/>
      <c r="B34" s="203" t="s">
        <v>30</v>
      </c>
      <c r="C34" s="204">
        <f>C19+C32</f>
        <v>14654738</v>
      </c>
      <c r="D34" s="205">
        <f>C34*100/$O34</f>
        <v>12.75967268830083</v>
      </c>
      <c r="E34" s="204">
        <f>E19+E32</f>
        <v>8008417</v>
      </c>
      <c r="F34" s="205">
        <f>E34*100/$O34</f>
        <v>6.9728151858753167</v>
      </c>
      <c r="G34" s="204">
        <f>G19+G32</f>
        <v>400332</v>
      </c>
      <c r="H34" s="205">
        <f>G34*100/$O34</f>
        <v>0.34856339885795623</v>
      </c>
      <c r="I34" s="204">
        <f>I19+I32</f>
        <v>72498015</v>
      </c>
      <c r="J34" s="205">
        <f>I34*100/$O34</f>
        <v>63.122994211941823</v>
      </c>
      <c r="K34" s="204">
        <f>K19+K32</f>
        <v>18690769</v>
      </c>
      <c r="L34" s="205">
        <f>K34*100/$O34</f>
        <v>16.273787680997081</v>
      </c>
      <c r="M34" s="204">
        <f>M19+M32</f>
        <v>599719</v>
      </c>
      <c r="N34" s="205">
        <f>M34*100/$O34</f>
        <v>0.52216683402699426</v>
      </c>
      <c r="O34" s="204">
        <f>O19+O32</f>
        <v>114851990</v>
      </c>
      <c r="P34" s="205">
        <f>D34+F34+H34+J34+L34+N34</f>
        <v>100</v>
      </c>
    </row>
    <row r="35" spans="1:16" ht="15.95" customHeight="1" x14ac:dyDescent="0.2">
      <c r="A35" s="496"/>
      <c r="B35" s="101" t="str">
        <f>"Variazione %   "&amp;[1]datitrim!$I$1&amp;" / "&amp;[1]datitrim!$I$1-1</f>
        <v>Variazione %   2015 / 2014</v>
      </c>
      <c r="C35" s="206">
        <f>[1]datitrim!K129</f>
        <v>4.0199999999999996</v>
      </c>
      <c r="D35" s="207"/>
      <c r="E35" s="206">
        <f>[1]datitrim!L129</f>
        <v>-2.25</v>
      </c>
      <c r="F35" s="207"/>
      <c r="G35" s="206">
        <f>[1]datitrim!M129</f>
        <v>-12.39</v>
      </c>
      <c r="H35" s="207"/>
      <c r="I35" s="206">
        <f>[1]datitrim!N129</f>
        <v>5.83</v>
      </c>
      <c r="J35" s="207"/>
      <c r="K35" s="206">
        <f>[1]datitrim!O129</f>
        <v>0.8</v>
      </c>
      <c r="L35" s="207"/>
      <c r="M35" s="206">
        <f>[1]datitrim!P129</f>
        <v>-4.95</v>
      </c>
      <c r="N35" s="207"/>
      <c r="O35" s="208">
        <f>[1]datitrim!Q129</f>
        <v>4.0199999999999996</v>
      </c>
      <c r="P35" s="209"/>
    </row>
    <row r="36" spans="1:16" ht="15.95" customHeight="1" x14ac:dyDescent="0.2">
      <c r="A36" s="529" t="str">
        <f>"Variazione %   "&amp;[1]datitrim!$I$1&amp;" / "&amp;[1]datitrim!$I$1-1&amp;" su basi omogenee *"</f>
        <v>Variazione %   2015 / 2014 su basi omogenee *</v>
      </c>
      <c r="B36" s="530"/>
      <c r="C36" s="206">
        <f>[1]omogenei!K129</f>
        <v>4.0199999999999996</v>
      </c>
      <c r="D36" s="207"/>
      <c r="E36" s="206">
        <f>[1]omogenei!L129</f>
        <v>-2.25</v>
      </c>
      <c r="F36" s="207"/>
      <c r="G36" s="206">
        <f>[1]omogenei!M129</f>
        <v>-12.39</v>
      </c>
      <c r="H36" s="207"/>
      <c r="I36" s="206">
        <f>[1]omogenei!N129</f>
        <v>5.83</v>
      </c>
      <c r="J36" s="207"/>
      <c r="K36" s="206">
        <f>[1]omogenei!O129</f>
        <v>0.8</v>
      </c>
      <c r="L36" s="207"/>
      <c r="M36" s="206">
        <f>[1]omogenei!P129</f>
        <v>-4.95</v>
      </c>
      <c r="N36" s="207"/>
      <c r="O36" s="208">
        <f>[1]omogenei!Q129</f>
        <v>4.0199999999999996</v>
      </c>
      <c r="P36" s="209"/>
    </row>
    <row r="37" spans="1:16" ht="6.95" customHeight="1" x14ac:dyDescent="0.2">
      <c r="A37" s="210"/>
      <c r="B37" s="188"/>
      <c r="C37" s="190"/>
      <c r="D37" s="211"/>
      <c r="E37" s="190"/>
      <c r="F37" s="211"/>
      <c r="G37" s="190"/>
      <c r="H37" s="211"/>
      <c r="I37" s="190"/>
      <c r="J37" s="211"/>
      <c r="K37" s="190"/>
      <c r="L37" s="211"/>
      <c r="M37" s="190"/>
      <c r="N37" s="211"/>
      <c r="O37" s="192"/>
      <c r="P37" s="211"/>
    </row>
    <row r="38" spans="1:16" ht="6.95" customHeight="1" x14ac:dyDescent="0.2">
      <c r="A38" s="210"/>
      <c r="B38" s="188"/>
      <c r="C38" s="190"/>
      <c r="D38" s="211"/>
      <c r="E38" s="190"/>
      <c r="F38" s="211"/>
      <c r="G38" s="190"/>
      <c r="H38" s="211"/>
      <c r="I38" s="190"/>
      <c r="J38" s="211"/>
      <c r="K38" s="190"/>
      <c r="L38" s="211"/>
      <c r="M38" s="190"/>
      <c r="N38" s="211"/>
      <c r="O38" s="192"/>
      <c r="P38" s="211"/>
    </row>
    <row r="39" spans="1:16" s="65" customFormat="1" ht="12.95" customHeight="1" x14ac:dyDescent="0.2">
      <c r="A39" s="66"/>
      <c r="B39" s="65" t="s">
        <v>126</v>
      </c>
      <c r="C39" s="66"/>
      <c r="D39" s="66"/>
      <c r="F39" s="66"/>
      <c r="H39" s="66"/>
      <c r="I39" s="66"/>
      <c r="J39" s="66"/>
      <c r="K39" s="66"/>
      <c r="L39" s="66"/>
      <c r="N39" s="66"/>
      <c r="P39" s="66"/>
    </row>
    <row r="40" spans="1:16" ht="12.95" customHeight="1" x14ac:dyDescent="0.2">
      <c r="B40" s="65" t="s">
        <v>127</v>
      </c>
    </row>
    <row r="41" spans="1:16" s="73" customFormat="1" x14ac:dyDescent="0.2">
      <c r="B41" s="499"/>
      <c r="C41" s="499"/>
      <c r="D41" s="499"/>
      <c r="E41" s="499"/>
      <c r="F41" s="499"/>
      <c r="G41" s="499"/>
      <c r="H41" s="499"/>
      <c r="I41" s="499"/>
      <c r="J41" s="499"/>
      <c r="K41" s="499"/>
      <c r="L41" s="499"/>
      <c r="M41" s="499"/>
      <c r="N41" s="499"/>
      <c r="O41" s="499"/>
      <c r="P41" s="499"/>
    </row>
  </sheetData>
  <mergeCells count="8">
    <mergeCell ref="O6:P7"/>
    <mergeCell ref="E7:F7"/>
    <mergeCell ref="G7:H7"/>
    <mergeCell ref="A36:B36"/>
    <mergeCell ref="C6:D7"/>
    <mergeCell ref="I6:J7"/>
    <mergeCell ref="K6:L7"/>
    <mergeCell ref="M6:N7"/>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ANALISI STATISTICHE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2"/>
  <sheetViews>
    <sheetView showGridLines="0" topLeftCell="A28" zoomScaleNormal="100" workbookViewId="0">
      <selection activeCell="C76" sqref="C76"/>
    </sheetView>
  </sheetViews>
  <sheetFormatPr defaultColWidth="9" defaultRowHeight="11.25" x14ac:dyDescent="0.2"/>
  <cols>
    <col min="1" max="1" width="7.5703125" style="68" customWidth="1"/>
    <col min="2" max="2" width="8.42578125" style="68" customWidth="1"/>
    <col min="3" max="3" width="24.28515625" style="69" customWidth="1"/>
    <col min="4" max="4" width="8.42578125" style="68" customWidth="1"/>
    <col min="5" max="5" width="11.140625" style="68" customWidth="1"/>
    <col min="6" max="6" width="8.42578125" style="68" customWidth="1"/>
    <col min="7" max="7" width="11.140625" style="68" customWidth="1"/>
    <col min="8" max="11" width="10.28515625" style="68" customWidth="1"/>
    <col min="12" max="256" width="9" style="68"/>
    <col min="257" max="257" width="7.5703125" style="68" customWidth="1"/>
    <col min="258" max="258" width="8.42578125" style="68" customWidth="1"/>
    <col min="259" max="259" width="20.7109375" style="68" customWidth="1"/>
    <col min="260" max="260" width="8.42578125" style="68" customWidth="1"/>
    <col min="261" max="261" width="11.140625" style="68" customWidth="1"/>
    <col min="262" max="262" width="8.42578125" style="68" customWidth="1"/>
    <col min="263" max="263" width="11.140625" style="68" customWidth="1"/>
    <col min="264" max="267" width="10.28515625" style="68" customWidth="1"/>
    <col min="268" max="512" width="9" style="68"/>
    <col min="513" max="513" width="7.5703125" style="68" customWidth="1"/>
    <col min="514" max="514" width="8.42578125" style="68" customWidth="1"/>
    <col min="515" max="515" width="20.7109375" style="68" customWidth="1"/>
    <col min="516" max="516" width="8.42578125" style="68" customWidth="1"/>
    <col min="517" max="517" width="11.140625" style="68" customWidth="1"/>
    <col min="518" max="518" width="8.42578125" style="68" customWidth="1"/>
    <col min="519" max="519" width="11.140625" style="68" customWidth="1"/>
    <col min="520" max="523" width="10.28515625" style="68" customWidth="1"/>
    <col min="524" max="768" width="9" style="68"/>
    <col min="769" max="769" width="7.5703125" style="68" customWidth="1"/>
    <col min="770" max="770" width="8.42578125" style="68" customWidth="1"/>
    <col min="771" max="771" width="20.7109375" style="68" customWidth="1"/>
    <col min="772" max="772" width="8.42578125" style="68" customWidth="1"/>
    <col min="773" max="773" width="11.140625" style="68" customWidth="1"/>
    <col min="774" max="774" width="8.42578125" style="68" customWidth="1"/>
    <col min="775" max="775" width="11.140625" style="68" customWidth="1"/>
    <col min="776" max="779" width="10.28515625" style="68" customWidth="1"/>
    <col min="780" max="1024" width="9" style="68"/>
    <col min="1025" max="1025" width="7.5703125" style="68" customWidth="1"/>
    <col min="1026" max="1026" width="8.42578125" style="68" customWidth="1"/>
    <col min="1027" max="1027" width="20.7109375" style="68" customWidth="1"/>
    <col min="1028" max="1028" width="8.42578125" style="68" customWidth="1"/>
    <col min="1029" max="1029" width="11.140625" style="68" customWidth="1"/>
    <col min="1030" max="1030" width="8.42578125" style="68" customWidth="1"/>
    <col min="1031" max="1031" width="11.140625" style="68" customWidth="1"/>
    <col min="1032" max="1035" width="10.28515625" style="68" customWidth="1"/>
    <col min="1036" max="1280" width="9" style="68"/>
    <col min="1281" max="1281" width="7.5703125" style="68" customWidth="1"/>
    <col min="1282" max="1282" width="8.42578125" style="68" customWidth="1"/>
    <col min="1283" max="1283" width="20.7109375" style="68" customWidth="1"/>
    <col min="1284" max="1284" width="8.42578125" style="68" customWidth="1"/>
    <col min="1285" max="1285" width="11.140625" style="68" customWidth="1"/>
    <col min="1286" max="1286" width="8.42578125" style="68" customWidth="1"/>
    <col min="1287" max="1287" width="11.140625" style="68" customWidth="1"/>
    <col min="1288" max="1291" width="10.28515625" style="68" customWidth="1"/>
    <col min="1292" max="1536" width="9" style="68"/>
    <col min="1537" max="1537" width="7.5703125" style="68" customWidth="1"/>
    <col min="1538" max="1538" width="8.42578125" style="68" customWidth="1"/>
    <col min="1539" max="1539" width="20.7109375" style="68" customWidth="1"/>
    <col min="1540" max="1540" width="8.42578125" style="68" customWidth="1"/>
    <col min="1541" max="1541" width="11.140625" style="68" customWidth="1"/>
    <col min="1542" max="1542" width="8.42578125" style="68" customWidth="1"/>
    <col min="1543" max="1543" width="11.140625" style="68" customWidth="1"/>
    <col min="1544" max="1547" width="10.28515625" style="68" customWidth="1"/>
    <col min="1548" max="1792" width="9" style="68"/>
    <col min="1793" max="1793" width="7.5703125" style="68" customWidth="1"/>
    <col min="1794" max="1794" width="8.42578125" style="68" customWidth="1"/>
    <col min="1795" max="1795" width="20.7109375" style="68" customWidth="1"/>
    <col min="1796" max="1796" width="8.42578125" style="68" customWidth="1"/>
    <col min="1797" max="1797" width="11.140625" style="68" customWidth="1"/>
    <col min="1798" max="1798" width="8.42578125" style="68" customWidth="1"/>
    <col min="1799" max="1799" width="11.140625" style="68" customWidth="1"/>
    <col min="1800" max="1803" width="10.28515625" style="68" customWidth="1"/>
    <col min="1804" max="2048" width="9" style="68"/>
    <col min="2049" max="2049" width="7.5703125" style="68" customWidth="1"/>
    <col min="2050" max="2050" width="8.42578125" style="68" customWidth="1"/>
    <col min="2051" max="2051" width="20.7109375" style="68" customWidth="1"/>
    <col min="2052" max="2052" width="8.42578125" style="68" customWidth="1"/>
    <col min="2053" max="2053" width="11.140625" style="68" customWidth="1"/>
    <col min="2054" max="2054" width="8.42578125" style="68" customWidth="1"/>
    <col min="2055" max="2055" width="11.140625" style="68" customWidth="1"/>
    <col min="2056" max="2059" width="10.28515625" style="68" customWidth="1"/>
    <col min="2060" max="2304" width="9" style="68"/>
    <col min="2305" max="2305" width="7.5703125" style="68" customWidth="1"/>
    <col min="2306" max="2306" width="8.42578125" style="68" customWidth="1"/>
    <col min="2307" max="2307" width="20.7109375" style="68" customWidth="1"/>
    <col min="2308" max="2308" width="8.42578125" style="68" customWidth="1"/>
    <col min="2309" max="2309" width="11.140625" style="68" customWidth="1"/>
    <col min="2310" max="2310" width="8.42578125" style="68" customWidth="1"/>
    <col min="2311" max="2311" width="11.140625" style="68" customWidth="1"/>
    <col min="2312" max="2315" width="10.28515625" style="68" customWidth="1"/>
    <col min="2316" max="2560" width="9" style="68"/>
    <col min="2561" max="2561" width="7.5703125" style="68" customWidth="1"/>
    <col min="2562" max="2562" width="8.42578125" style="68" customWidth="1"/>
    <col min="2563" max="2563" width="20.7109375" style="68" customWidth="1"/>
    <col min="2564" max="2564" width="8.42578125" style="68" customWidth="1"/>
    <col min="2565" max="2565" width="11.140625" style="68" customWidth="1"/>
    <col min="2566" max="2566" width="8.42578125" style="68" customWidth="1"/>
    <col min="2567" max="2567" width="11.140625" style="68" customWidth="1"/>
    <col min="2568" max="2571" width="10.28515625" style="68" customWidth="1"/>
    <col min="2572" max="2816" width="9" style="68"/>
    <col min="2817" max="2817" width="7.5703125" style="68" customWidth="1"/>
    <col min="2818" max="2818" width="8.42578125" style="68" customWidth="1"/>
    <col min="2819" max="2819" width="20.7109375" style="68" customWidth="1"/>
    <col min="2820" max="2820" width="8.42578125" style="68" customWidth="1"/>
    <col min="2821" max="2821" width="11.140625" style="68" customWidth="1"/>
    <col min="2822" max="2822" width="8.42578125" style="68" customWidth="1"/>
    <col min="2823" max="2823" width="11.140625" style="68" customWidth="1"/>
    <col min="2824" max="2827" width="10.28515625" style="68" customWidth="1"/>
    <col min="2828" max="3072" width="9" style="68"/>
    <col min="3073" max="3073" width="7.5703125" style="68" customWidth="1"/>
    <col min="3074" max="3074" width="8.42578125" style="68" customWidth="1"/>
    <col min="3075" max="3075" width="20.7109375" style="68" customWidth="1"/>
    <col min="3076" max="3076" width="8.42578125" style="68" customWidth="1"/>
    <col min="3077" max="3077" width="11.140625" style="68" customWidth="1"/>
    <col min="3078" max="3078" width="8.42578125" style="68" customWidth="1"/>
    <col min="3079" max="3079" width="11.140625" style="68" customWidth="1"/>
    <col min="3080" max="3083" width="10.28515625" style="68" customWidth="1"/>
    <col min="3084" max="3328" width="9" style="68"/>
    <col min="3329" max="3329" width="7.5703125" style="68" customWidth="1"/>
    <col min="3330" max="3330" width="8.42578125" style="68" customWidth="1"/>
    <col min="3331" max="3331" width="20.7109375" style="68" customWidth="1"/>
    <col min="3332" max="3332" width="8.42578125" style="68" customWidth="1"/>
    <col min="3333" max="3333" width="11.140625" style="68" customWidth="1"/>
    <col min="3334" max="3334" width="8.42578125" style="68" customWidth="1"/>
    <col min="3335" max="3335" width="11.140625" style="68" customWidth="1"/>
    <col min="3336" max="3339" width="10.28515625" style="68" customWidth="1"/>
    <col min="3340" max="3584" width="9" style="68"/>
    <col min="3585" max="3585" width="7.5703125" style="68" customWidth="1"/>
    <col min="3586" max="3586" width="8.42578125" style="68" customWidth="1"/>
    <col min="3587" max="3587" width="20.7109375" style="68" customWidth="1"/>
    <col min="3588" max="3588" width="8.42578125" style="68" customWidth="1"/>
    <col min="3589" max="3589" width="11.140625" style="68" customWidth="1"/>
    <col min="3590" max="3590" width="8.42578125" style="68" customWidth="1"/>
    <col min="3591" max="3591" width="11.140625" style="68" customWidth="1"/>
    <col min="3592" max="3595" width="10.28515625" style="68" customWidth="1"/>
    <col min="3596" max="3840" width="9" style="68"/>
    <col min="3841" max="3841" width="7.5703125" style="68" customWidth="1"/>
    <col min="3842" max="3842" width="8.42578125" style="68" customWidth="1"/>
    <col min="3843" max="3843" width="20.7109375" style="68" customWidth="1"/>
    <col min="3844" max="3844" width="8.42578125" style="68" customWidth="1"/>
    <col min="3845" max="3845" width="11.140625" style="68" customWidth="1"/>
    <col min="3846" max="3846" width="8.42578125" style="68" customWidth="1"/>
    <col min="3847" max="3847" width="11.140625" style="68" customWidth="1"/>
    <col min="3848" max="3851" width="10.28515625" style="68" customWidth="1"/>
    <col min="3852" max="4096" width="9" style="68"/>
    <col min="4097" max="4097" width="7.5703125" style="68" customWidth="1"/>
    <col min="4098" max="4098" width="8.42578125" style="68" customWidth="1"/>
    <col min="4099" max="4099" width="20.7109375" style="68" customWidth="1"/>
    <col min="4100" max="4100" width="8.42578125" style="68" customWidth="1"/>
    <col min="4101" max="4101" width="11.140625" style="68" customWidth="1"/>
    <col min="4102" max="4102" width="8.42578125" style="68" customWidth="1"/>
    <col min="4103" max="4103" width="11.140625" style="68" customWidth="1"/>
    <col min="4104" max="4107" width="10.28515625" style="68" customWidth="1"/>
    <col min="4108" max="4352" width="9" style="68"/>
    <col min="4353" max="4353" width="7.5703125" style="68" customWidth="1"/>
    <col min="4354" max="4354" width="8.42578125" style="68" customWidth="1"/>
    <col min="4355" max="4355" width="20.7109375" style="68" customWidth="1"/>
    <col min="4356" max="4356" width="8.42578125" style="68" customWidth="1"/>
    <col min="4357" max="4357" width="11.140625" style="68" customWidth="1"/>
    <col min="4358" max="4358" width="8.42578125" style="68" customWidth="1"/>
    <col min="4359" max="4359" width="11.140625" style="68" customWidth="1"/>
    <col min="4360" max="4363" width="10.28515625" style="68" customWidth="1"/>
    <col min="4364" max="4608" width="9" style="68"/>
    <col min="4609" max="4609" width="7.5703125" style="68" customWidth="1"/>
    <col min="4610" max="4610" width="8.42578125" style="68" customWidth="1"/>
    <col min="4611" max="4611" width="20.7109375" style="68" customWidth="1"/>
    <col min="4612" max="4612" width="8.42578125" style="68" customWidth="1"/>
    <col min="4613" max="4613" width="11.140625" style="68" customWidth="1"/>
    <col min="4614" max="4614" width="8.42578125" style="68" customWidth="1"/>
    <col min="4615" max="4615" width="11.140625" style="68" customWidth="1"/>
    <col min="4616" max="4619" width="10.28515625" style="68" customWidth="1"/>
    <col min="4620" max="4864" width="9" style="68"/>
    <col min="4865" max="4865" width="7.5703125" style="68" customWidth="1"/>
    <col min="4866" max="4866" width="8.42578125" style="68" customWidth="1"/>
    <col min="4867" max="4867" width="20.7109375" style="68" customWidth="1"/>
    <col min="4868" max="4868" width="8.42578125" style="68" customWidth="1"/>
    <col min="4869" max="4869" width="11.140625" style="68" customWidth="1"/>
    <col min="4870" max="4870" width="8.42578125" style="68" customWidth="1"/>
    <col min="4871" max="4871" width="11.140625" style="68" customWidth="1"/>
    <col min="4872" max="4875" width="10.28515625" style="68" customWidth="1"/>
    <col min="4876" max="5120" width="9" style="68"/>
    <col min="5121" max="5121" width="7.5703125" style="68" customWidth="1"/>
    <col min="5122" max="5122" width="8.42578125" style="68" customWidth="1"/>
    <col min="5123" max="5123" width="20.7109375" style="68" customWidth="1"/>
    <col min="5124" max="5124" width="8.42578125" style="68" customWidth="1"/>
    <col min="5125" max="5125" width="11.140625" style="68" customWidth="1"/>
    <col min="5126" max="5126" width="8.42578125" style="68" customWidth="1"/>
    <col min="5127" max="5127" width="11.140625" style="68" customWidth="1"/>
    <col min="5128" max="5131" width="10.28515625" style="68" customWidth="1"/>
    <col min="5132" max="5376" width="9" style="68"/>
    <col min="5377" max="5377" width="7.5703125" style="68" customWidth="1"/>
    <col min="5378" max="5378" width="8.42578125" style="68" customWidth="1"/>
    <col min="5379" max="5379" width="20.7109375" style="68" customWidth="1"/>
    <col min="5380" max="5380" width="8.42578125" style="68" customWidth="1"/>
    <col min="5381" max="5381" width="11.140625" style="68" customWidth="1"/>
    <col min="5382" max="5382" width="8.42578125" style="68" customWidth="1"/>
    <col min="5383" max="5383" width="11.140625" style="68" customWidth="1"/>
    <col min="5384" max="5387" width="10.28515625" style="68" customWidth="1"/>
    <col min="5388" max="5632" width="9" style="68"/>
    <col min="5633" max="5633" width="7.5703125" style="68" customWidth="1"/>
    <col min="5634" max="5634" width="8.42578125" style="68" customWidth="1"/>
    <col min="5635" max="5635" width="20.7109375" style="68" customWidth="1"/>
    <col min="5636" max="5636" width="8.42578125" style="68" customWidth="1"/>
    <col min="5637" max="5637" width="11.140625" style="68" customWidth="1"/>
    <col min="5638" max="5638" width="8.42578125" style="68" customWidth="1"/>
    <col min="5639" max="5639" width="11.140625" style="68" customWidth="1"/>
    <col min="5640" max="5643" width="10.28515625" style="68" customWidth="1"/>
    <col min="5644" max="5888" width="9" style="68"/>
    <col min="5889" max="5889" width="7.5703125" style="68" customWidth="1"/>
    <col min="5890" max="5890" width="8.42578125" style="68" customWidth="1"/>
    <col min="5891" max="5891" width="20.7109375" style="68" customWidth="1"/>
    <col min="5892" max="5892" width="8.42578125" style="68" customWidth="1"/>
    <col min="5893" max="5893" width="11.140625" style="68" customWidth="1"/>
    <col min="5894" max="5894" width="8.42578125" style="68" customWidth="1"/>
    <col min="5895" max="5895" width="11.140625" style="68" customWidth="1"/>
    <col min="5896" max="5899" width="10.28515625" style="68" customWidth="1"/>
    <col min="5900" max="6144" width="9" style="68"/>
    <col min="6145" max="6145" width="7.5703125" style="68" customWidth="1"/>
    <col min="6146" max="6146" width="8.42578125" style="68" customWidth="1"/>
    <col min="6147" max="6147" width="20.7109375" style="68" customWidth="1"/>
    <col min="6148" max="6148" width="8.42578125" style="68" customWidth="1"/>
    <col min="6149" max="6149" width="11.140625" style="68" customWidth="1"/>
    <col min="6150" max="6150" width="8.42578125" style="68" customWidth="1"/>
    <col min="6151" max="6151" width="11.140625" style="68" customWidth="1"/>
    <col min="6152" max="6155" width="10.28515625" style="68" customWidth="1"/>
    <col min="6156" max="6400" width="9" style="68"/>
    <col min="6401" max="6401" width="7.5703125" style="68" customWidth="1"/>
    <col min="6402" max="6402" width="8.42578125" style="68" customWidth="1"/>
    <col min="6403" max="6403" width="20.7109375" style="68" customWidth="1"/>
    <col min="6404" max="6404" width="8.42578125" style="68" customWidth="1"/>
    <col min="6405" max="6405" width="11.140625" style="68" customWidth="1"/>
    <col min="6406" max="6406" width="8.42578125" style="68" customWidth="1"/>
    <col min="6407" max="6407" width="11.140625" style="68" customWidth="1"/>
    <col min="6408" max="6411" width="10.28515625" style="68" customWidth="1"/>
    <col min="6412" max="6656" width="9" style="68"/>
    <col min="6657" max="6657" width="7.5703125" style="68" customWidth="1"/>
    <col min="6658" max="6658" width="8.42578125" style="68" customWidth="1"/>
    <col min="6659" max="6659" width="20.7109375" style="68" customWidth="1"/>
    <col min="6660" max="6660" width="8.42578125" style="68" customWidth="1"/>
    <col min="6661" max="6661" width="11.140625" style="68" customWidth="1"/>
    <col min="6662" max="6662" width="8.42578125" style="68" customWidth="1"/>
    <col min="6663" max="6663" width="11.140625" style="68" customWidth="1"/>
    <col min="6664" max="6667" width="10.28515625" style="68" customWidth="1"/>
    <col min="6668" max="6912" width="9" style="68"/>
    <col min="6913" max="6913" width="7.5703125" style="68" customWidth="1"/>
    <col min="6914" max="6914" width="8.42578125" style="68" customWidth="1"/>
    <col min="6915" max="6915" width="20.7109375" style="68" customWidth="1"/>
    <col min="6916" max="6916" width="8.42578125" style="68" customWidth="1"/>
    <col min="6917" max="6917" width="11.140625" style="68" customWidth="1"/>
    <col min="6918" max="6918" width="8.42578125" style="68" customWidth="1"/>
    <col min="6919" max="6919" width="11.140625" style="68" customWidth="1"/>
    <col min="6920" max="6923" width="10.28515625" style="68" customWidth="1"/>
    <col min="6924" max="7168" width="9" style="68"/>
    <col min="7169" max="7169" width="7.5703125" style="68" customWidth="1"/>
    <col min="7170" max="7170" width="8.42578125" style="68" customWidth="1"/>
    <col min="7171" max="7171" width="20.7109375" style="68" customWidth="1"/>
    <col min="7172" max="7172" width="8.42578125" style="68" customWidth="1"/>
    <col min="7173" max="7173" width="11.140625" style="68" customWidth="1"/>
    <col min="7174" max="7174" width="8.42578125" style="68" customWidth="1"/>
    <col min="7175" max="7175" width="11.140625" style="68" customWidth="1"/>
    <col min="7176" max="7179" width="10.28515625" style="68" customWidth="1"/>
    <col min="7180" max="7424" width="9" style="68"/>
    <col min="7425" max="7425" width="7.5703125" style="68" customWidth="1"/>
    <col min="7426" max="7426" width="8.42578125" style="68" customWidth="1"/>
    <col min="7427" max="7427" width="20.7109375" style="68" customWidth="1"/>
    <col min="7428" max="7428" width="8.42578125" style="68" customWidth="1"/>
    <col min="7429" max="7429" width="11.140625" style="68" customWidth="1"/>
    <col min="7430" max="7430" width="8.42578125" style="68" customWidth="1"/>
    <col min="7431" max="7431" width="11.140625" style="68" customWidth="1"/>
    <col min="7432" max="7435" width="10.28515625" style="68" customWidth="1"/>
    <col min="7436" max="7680" width="9" style="68"/>
    <col min="7681" max="7681" width="7.5703125" style="68" customWidth="1"/>
    <col min="7682" max="7682" width="8.42578125" style="68" customWidth="1"/>
    <col min="7683" max="7683" width="20.7109375" style="68" customWidth="1"/>
    <col min="7684" max="7684" width="8.42578125" style="68" customWidth="1"/>
    <col min="7685" max="7685" width="11.140625" style="68" customWidth="1"/>
    <col min="7686" max="7686" width="8.42578125" style="68" customWidth="1"/>
    <col min="7687" max="7687" width="11.140625" style="68" customWidth="1"/>
    <col min="7688" max="7691" width="10.28515625" style="68" customWidth="1"/>
    <col min="7692" max="7936" width="9" style="68"/>
    <col min="7937" max="7937" width="7.5703125" style="68" customWidth="1"/>
    <col min="7938" max="7938" width="8.42578125" style="68" customWidth="1"/>
    <col min="7939" max="7939" width="20.7109375" style="68" customWidth="1"/>
    <col min="7940" max="7940" width="8.42578125" style="68" customWidth="1"/>
    <col min="7941" max="7941" width="11.140625" style="68" customWidth="1"/>
    <col min="7942" max="7942" width="8.42578125" style="68" customWidth="1"/>
    <col min="7943" max="7943" width="11.140625" style="68" customWidth="1"/>
    <col min="7944" max="7947" width="10.28515625" style="68" customWidth="1"/>
    <col min="7948" max="8192" width="9" style="68"/>
    <col min="8193" max="8193" width="7.5703125" style="68" customWidth="1"/>
    <col min="8194" max="8194" width="8.42578125" style="68" customWidth="1"/>
    <col min="8195" max="8195" width="20.7109375" style="68" customWidth="1"/>
    <col min="8196" max="8196" width="8.42578125" style="68" customWidth="1"/>
    <col min="8197" max="8197" width="11.140625" style="68" customWidth="1"/>
    <col min="8198" max="8198" width="8.42578125" style="68" customWidth="1"/>
    <col min="8199" max="8199" width="11.140625" style="68" customWidth="1"/>
    <col min="8200" max="8203" width="10.28515625" style="68" customWidth="1"/>
    <col min="8204" max="8448" width="9" style="68"/>
    <col min="8449" max="8449" width="7.5703125" style="68" customWidth="1"/>
    <col min="8450" max="8450" width="8.42578125" style="68" customWidth="1"/>
    <col min="8451" max="8451" width="20.7109375" style="68" customWidth="1"/>
    <col min="8452" max="8452" width="8.42578125" style="68" customWidth="1"/>
    <col min="8453" max="8453" width="11.140625" style="68" customWidth="1"/>
    <col min="8454" max="8454" width="8.42578125" style="68" customWidth="1"/>
    <col min="8455" max="8455" width="11.140625" style="68" customWidth="1"/>
    <col min="8456" max="8459" width="10.28515625" style="68" customWidth="1"/>
    <col min="8460" max="8704" width="9" style="68"/>
    <col min="8705" max="8705" width="7.5703125" style="68" customWidth="1"/>
    <col min="8706" max="8706" width="8.42578125" style="68" customWidth="1"/>
    <col min="8707" max="8707" width="20.7109375" style="68" customWidth="1"/>
    <col min="8708" max="8708" width="8.42578125" style="68" customWidth="1"/>
    <col min="8709" max="8709" width="11.140625" style="68" customWidth="1"/>
    <col min="8710" max="8710" width="8.42578125" style="68" customWidth="1"/>
    <col min="8711" max="8711" width="11.140625" style="68" customWidth="1"/>
    <col min="8712" max="8715" width="10.28515625" style="68" customWidth="1"/>
    <col min="8716" max="8960" width="9" style="68"/>
    <col min="8961" max="8961" width="7.5703125" style="68" customWidth="1"/>
    <col min="8962" max="8962" width="8.42578125" style="68" customWidth="1"/>
    <col min="8963" max="8963" width="20.7109375" style="68" customWidth="1"/>
    <col min="8964" max="8964" width="8.42578125" style="68" customWidth="1"/>
    <col min="8965" max="8965" width="11.140625" style="68" customWidth="1"/>
    <col min="8966" max="8966" width="8.42578125" style="68" customWidth="1"/>
    <col min="8967" max="8967" width="11.140625" style="68" customWidth="1"/>
    <col min="8968" max="8971" width="10.28515625" style="68" customWidth="1"/>
    <col min="8972" max="9216" width="9" style="68"/>
    <col min="9217" max="9217" width="7.5703125" style="68" customWidth="1"/>
    <col min="9218" max="9218" width="8.42578125" style="68" customWidth="1"/>
    <col min="9219" max="9219" width="20.7109375" style="68" customWidth="1"/>
    <col min="9220" max="9220" width="8.42578125" style="68" customWidth="1"/>
    <col min="9221" max="9221" width="11.140625" style="68" customWidth="1"/>
    <col min="9222" max="9222" width="8.42578125" style="68" customWidth="1"/>
    <col min="9223" max="9223" width="11.140625" style="68" customWidth="1"/>
    <col min="9224" max="9227" width="10.28515625" style="68" customWidth="1"/>
    <col min="9228" max="9472" width="9" style="68"/>
    <col min="9473" max="9473" width="7.5703125" style="68" customWidth="1"/>
    <col min="9474" max="9474" width="8.42578125" style="68" customWidth="1"/>
    <col min="9475" max="9475" width="20.7109375" style="68" customWidth="1"/>
    <col min="9476" max="9476" width="8.42578125" style="68" customWidth="1"/>
    <col min="9477" max="9477" width="11.140625" style="68" customWidth="1"/>
    <col min="9478" max="9478" width="8.42578125" style="68" customWidth="1"/>
    <col min="9479" max="9479" width="11.140625" style="68" customWidth="1"/>
    <col min="9480" max="9483" width="10.28515625" style="68" customWidth="1"/>
    <col min="9484" max="9728" width="9" style="68"/>
    <col min="9729" max="9729" width="7.5703125" style="68" customWidth="1"/>
    <col min="9730" max="9730" width="8.42578125" style="68" customWidth="1"/>
    <col min="9731" max="9731" width="20.7109375" style="68" customWidth="1"/>
    <col min="9732" max="9732" width="8.42578125" style="68" customWidth="1"/>
    <col min="9733" max="9733" width="11.140625" style="68" customWidth="1"/>
    <col min="9734" max="9734" width="8.42578125" style="68" customWidth="1"/>
    <col min="9735" max="9735" width="11.140625" style="68" customWidth="1"/>
    <col min="9736" max="9739" width="10.28515625" style="68" customWidth="1"/>
    <col min="9740" max="9984" width="9" style="68"/>
    <col min="9985" max="9985" width="7.5703125" style="68" customWidth="1"/>
    <col min="9986" max="9986" width="8.42578125" style="68" customWidth="1"/>
    <col min="9987" max="9987" width="20.7109375" style="68" customWidth="1"/>
    <col min="9988" max="9988" width="8.42578125" style="68" customWidth="1"/>
    <col min="9989" max="9989" width="11.140625" style="68" customWidth="1"/>
    <col min="9990" max="9990" width="8.42578125" style="68" customWidth="1"/>
    <col min="9991" max="9991" width="11.140625" style="68" customWidth="1"/>
    <col min="9992" max="9995" width="10.28515625" style="68" customWidth="1"/>
    <col min="9996" max="10240" width="9" style="68"/>
    <col min="10241" max="10241" width="7.5703125" style="68" customWidth="1"/>
    <col min="10242" max="10242" width="8.42578125" style="68" customWidth="1"/>
    <col min="10243" max="10243" width="20.7109375" style="68" customWidth="1"/>
    <col min="10244" max="10244" width="8.42578125" style="68" customWidth="1"/>
    <col min="10245" max="10245" width="11.140625" style="68" customWidth="1"/>
    <col min="10246" max="10246" width="8.42578125" style="68" customWidth="1"/>
    <col min="10247" max="10247" width="11.140625" style="68" customWidth="1"/>
    <col min="10248" max="10251" width="10.28515625" style="68" customWidth="1"/>
    <col min="10252" max="10496" width="9" style="68"/>
    <col min="10497" max="10497" width="7.5703125" style="68" customWidth="1"/>
    <col min="10498" max="10498" width="8.42578125" style="68" customWidth="1"/>
    <col min="10499" max="10499" width="20.7109375" style="68" customWidth="1"/>
    <col min="10500" max="10500" width="8.42578125" style="68" customWidth="1"/>
    <col min="10501" max="10501" width="11.140625" style="68" customWidth="1"/>
    <col min="10502" max="10502" width="8.42578125" style="68" customWidth="1"/>
    <col min="10503" max="10503" width="11.140625" style="68" customWidth="1"/>
    <col min="10504" max="10507" width="10.28515625" style="68" customWidth="1"/>
    <col min="10508" max="10752" width="9" style="68"/>
    <col min="10753" max="10753" width="7.5703125" style="68" customWidth="1"/>
    <col min="10754" max="10754" width="8.42578125" style="68" customWidth="1"/>
    <col min="10755" max="10755" width="20.7109375" style="68" customWidth="1"/>
    <col min="10756" max="10756" width="8.42578125" style="68" customWidth="1"/>
    <col min="10757" max="10757" width="11.140625" style="68" customWidth="1"/>
    <col min="10758" max="10758" width="8.42578125" style="68" customWidth="1"/>
    <col min="10759" max="10759" width="11.140625" style="68" customWidth="1"/>
    <col min="10760" max="10763" width="10.28515625" style="68" customWidth="1"/>
    <col min="10764" max="11008" width="9" style="68"/>
    <col min="11009" max="11009" width="7.5703125" style="68" customWidth="1"/>
    <col min="11010" max="11010" width="8.42578125" style="68" customWidth="1"/>
    <col min="11011" max="11011" width="20.7109375" style="68" customWidth="1"/>
    <col min="11012" max="11012" width="8.42578125" style="68" customWidth="1"/>
    <col min="11013" max="11013" width="11.140625" style="68" customWidth="1"/>
    <col min="11014" max="11014" width="8.42578125" style="68" customWidth="1"/>
    <col min="11015" max="11015" width="11.140625" style="68" customWidth="1"/>
    <col min="11016" max="11019" width="10.28515625" style="68" customWidth="1"/>
    <col min="11020" max="11264" width="9" style="68"/>
    <col min="11265" max="11265" width="7.5703125" style="68" customWidth="1"/>
    <col min="11266" max="11266" width="8.42578125" style="68" customWidth="1"/>
    <col min="11267" max="11267" width="20.7109375" style="68" customWidth="1"/>
    <col min="11268" max="11268" width="8.42578125" style="68" customWidth="1"/>
    <col min="11269" max="11269" width="11.140625" style="68" customWidth="1"/>
    <col min="11270" max="11270" width="8.42578125" style="68" customWidth="1"/>
    <col min="11271" max="11271" width="11.140625" style="68" customWidth="1"/>
    <col min="11272" max="11275" width="10.28515625" style="68" customWidth="1"/>
    <col min="11276" max="11520" width="9" style="68"/>
    <col min="11521" max="11521" width="7.5703125" style="68" customWidth="1"/>
    <col min="11522" max="11522" width="8.42578125" style="68" customWidth="1"/>
    <col min="11523" max="11523" width="20.7109375" style="68" customWidth="1"/>
    <col min="11524" max="11524" width="8.42578125" style="68" customWidth="1"/>
    <col min="11525" max="11525" width="11.140625" style="68" customWidth="1"/>
    <col min="11526" max="11526" width="8.42578125" style="68" customWidth="1"/>
    <col min="11527" max="11527" width="11.140625" style="68" customWidth="1"/>
    <col min="11528" max="11531" width="10.28515625" style="68" customWidth="1"/>
    <col min="11532" max="11776" width="9" style="68"/>
    <col min="11777" max="11777" width="7.5703125" style="68" customWidth="1"/>
    <col min="11778" max="11778" width="8.42578125" style="68" customWidth="1"/>
    <col min="11779" max="11779" width="20.7109375" style="68" customWidth="1"/>
    <col min="11780" max="11780" width="8.42578125" style="68" customWidth="1"/>
    <col min="11781" max="11781" width="11.140625" style="68" customWidth="1"/>
    <col min="11782" max="11782" width="8.42578125" style="68" customWidth="1"/>
    <col min="11783" max="11783" width="11.140625" style="68" customWidth="1"/>
    <col min="11784" max="11787" width="10.28515625" style="68" customWidth="1"/>
    <col min="11788" max="12032" width="9" style="68"/>
    <col min="12033" max="12033" width="7.5703125" style="68" customWidth="1"/>
    <col min="12034" max="12034" width="8.42578125" style="68" customWidth="1"/>
    <col min="12035" max="12035" width="20.7109375" style="68" customWidth="1"/>
    <col min="12036" max="12036" width="8.42578125" style="68" customWidth="1"/>
    <col min="12037" max="12037" width="11.140625" style="68" customWidth="1"/>
    <col min="12038" max="12038" width="8.42578125" style="68" customWidth="1"/>
    <col min="12039" max="12039" width="11.140625" style="68" customWidth="1"/>
    <col min="12040" max="12043" width="10.28515625" style="68" customWidth="1"/>
    <col min="12044" max="12288" width="9" style="68"/>
    <col min="12289" max="12289" width="7.5703125" style="68" customWidth="1"/>
    <col min="12290" max="12290" width="8.42578125" style="68" customWidth="1"/>
    <col min="12291" max="12291" width="20.7109375" style="68" customWidth="1"/>
    <col min="12292" max="12292" width="8.42578125" style="68" customWidth="1"/>
    <col min="12293" max="12293" width="11.140625" style="68" customWidth="1"/>
    <col min="12294" max="12294" width="8.42578125" style="68" customWidth="1"/>
    <col min="12295" max="12295" width="11.140625" style="68" customWidth="1"/>
    <col min="12296" max="12299" width="10.28515625" style="68" customWidth="1"/>
    <col min="12300" max="12544" width="9" style="68"/>
    <col min="12545" max="12545" width="7.5703125" style="68" customWidth="1"/>
    <col min="12546" max="12546" width="8.42578125" style="68" customWidth="1"/>
    <col min="12547" max="12547" width="20.7109375" style="68" customWidth="1"/>
    <col min="12548" max="12548" width="8.42578125" style="68" customWidth="1"/>
    <col min="12549" max="12549" width="11.140625" style="68" customWidth="1"/>
    <col min="12550" max="12550" width="8.42578125" style="68" customWidth="1"/>
    <col min="12551" max="12551" width="11.140625" style="68" customWidth="1"/>
    <col min="12552" max="12555" width="10.28515625" style="68" customWidth="1"/>
    <col min="12556" max="12800" width="9" style="68"/>
    <col min="12801" max="12801" width="7.5703125" style="68" customWidth="1"/>
    <col min="12802" max="12802" width="8.42578125" style="68" customWidth="1"/>
    <col min="12803" max="12803" width="20.7109375" style="68" customWidth="1"/>
    <col min="12804" max="12804" width="8.42578125" style="68" customWidth="1"/>
    <col min="12805" max="12805" width="11.140625" style="68" customWidth="1"/>
    <col min="12806" max="12806" width="8.42578125" style="68" customWidth="1"/>
    <col min="12807" max="12807" width="11.140625" style="68" customWidth="1"/>
    <col min="12808" max="12811" width="10.28515625" style="68" customWidth="1"/>
    <col min="12812" max="13056" width="9" style="68"/>
    <col min="13057" max="13057" width="7.5703125" style="68" customWidth="1"/>
    <col min="13058" max="13058" width="8.42578125" style="68" customWidth="1"/>
    <col min="13059" max="13059" width="20.7109375" style="68" customWidth="1"/>
    <col min="13060" max="13060" width="8.42578125" style="68" customWidth="1"/>
    <col min="13061" max="13061" width="11.140625" style="68" customWidth="1"/>
    <col min="13062" max="13062" width="8.42578125" style="68" customWidth="1"/>
    <col min="13063" max="13063" width="11.140625" style="68" customWidth="1"/>
    <col min="13064" max="13067" width="10.28515625" style="68" customWidth="1"/>
    <col min="13068" max="13312" width="9" style="68"/>
    <col min="13313" max="13313" width="7.5703125" style="68" customWidth="1"/>
    <col min="13314" max="13314" width="8.42578125" style="68" customWidth="1"/>
    <col min="13315" max="13315" width="20.7109375" style="68" customWidth="1"/>
    <col min="13316" max="13316" width="8.42578125" style="68" customWidth="1"/>
    <col min="13317" max="13317" width="11.140625" style="68" customWidth="1"/>
    <col min="13318" max="13318" width="8.42578125" style="68" customWidth="1"/>
    <col min="13319" max="13319" width="11.140625" style="68" customWidth="1"/>
    <col min="13320" max="13323" width="10.28515625" style="68" customWidth="1"/>
    <col min="13324" max="13568" width="9" style="68"/>
    <col min="13569" max="13569" width="7.5703125" style="68" customWidth="1"/>
    <col min="13570" max="13570" width="8.42578125" style="68" customWidth="1"/>
    <col min="13571" max="13571" width="20.7109375" style="68" customWidth="1"/>
    <col min="13572" max="13572" width="8.42578125" style="68" customWidth="1"/>
    <col min="13573" max="13573" width="11.140625" style="68" customWidth="1"/>
    <col min="13574" max="13574" width="8.42578125" style="68" customWidth="1"/>
    <col min="13575" max="13575" width="11.140625" style="68" customWidth="1"/>
    <col min="13576" max="13579" width="10.28515625" style="68" customWidth="1"/>
    <col min="13580" max="13824" width="9" style="68"/>
    <col min="13825" max="13825" width="7.5703125" style="68" customWidth="1"/>
    <col min="13826" max="13826" width="8.42578125" style="68" customWidth="1"/>
    <col min="13827" max="13827" width="20.7109375" style="68" customWidth="1"/>
    <col min="13828" max="13828" width="8.42578125" style="68" customWidth="1"/>
    <col min="13829" max="13829" width="11.140625" style="68" customWidth="1"/>
    <col min="13830" max="13830" width="8.42578125" style="68" customWidth="1"/>
    <col min="13831" max="13831" width="11.140625" style="68" customWidth="1"/>
    <col min="13832" max="13835" width="10.28515625" style="68" customWidth="1"/>
    <col min="13836" max="14080" width="9" style="68"/>
    <col min="14081" max="14081" width="7.5703125" style="68" customWidth="1"/>
    <col min="14082" max="14082" width="8.42578125" style="68" customWidth="1"/>
    <col min="14083" max="14083" width="20.7109375" style="68" customWidth="1"/>
    <col min="14084" max="14084" width="8.42578125" style="68" customWidth="1"/>
    <col min="14085" max="14085" width="11.140625" style="68" customWidth="1"/>
    <col min="14086" max="14086" width="8.42578125" style="68" customWidth="1"/>
    <col min="14087" max="14087" width="11.140625" style="68" customWidth="1"/>
    <col min="14088" max="14091" width="10.28515625" style="68" customWidth="1"/>
    <col min="14092" max="14336" width="9" style="68"/>
    <col min="14337" max="14337" width="7.5703125" style="68" customWidth="1"/>
    <col min="14338" max="14338" width="8.42578125" style="68" customWidth="1"/>
    <col min="14339" max="14339" width="20.7109375" style="68" customWidth="1"/>
    <col min="14340" max="14340" width="8.42578125" style="68" customWidth="1"/>
    <col min="14341" max="14341" width="11.140625" style="68" customWidth="1"/>
    <col min="14342" max="14342" width="8.42578125" style="68" customWidth="1"/>
    <col min="14343" max="14343" width="11.140625" style="68" customWidth="1"/>
    <col min="14344" max="14347" width="10.28515625" style="68" customWidth="1"/>
    <col min="14348" max="14592" width="9" style="68"/>
    <col min="14593" max="14593" width="7.5703125" style="68" customWidth="1"/>
    <col min="14594" max="14594" width="8.42578125" style="68" customWidth="1"/>
    <col min="14595" max="14595" width="20.7109375" style="68" customWidth="1"/>
    <col min="14596" max="14596" width="8.42578125" style="68" customWidth="1"/>
    <col min="14597" max="14597" width="11.140625" style="68" customWidth="1"/>
    <col min="14598" max="14598" width="8.42578125" style="68" customWidth="1"/>
    <col min="14599" max="14599" width="11.140625" style="68" customWidth="1"/>
    <col min="14600" max="14603" width="10.28515625" style="68" customWidth="1"/>
    <col min="14604" max="14848" width="9" style="68"/>
    <col min="14849" max="14849" width="7.5703125" style="68" customWidth="1"/>
    <col min="14850" max="14850" width="8.42578125" style="68" customWidth="1"/>
    <col min="14851" max="14851" width="20.7109375" style="68" customWidth="1"/>
    <col min="14852" max="14852" width="8.42578125" style="68" customWidth="1"/>
    <col min="14853" max="14853" width="11.140625" style="68" customWidth="1"/>
    <col min="14854" max="14854" width="8.42578125" style="68" customWidth="1"/>
    <col min="14855" max="14855" width="11.140625" style="68" customWidth="1"/>
    <col min="14856" max="14859" width="10.28515625" style="68" customWidth="1"/>
    <col min="14860" max="15104" width="9" style="68"/>
    <col min="15105" max="15105" width="7.5703125" style="68" customWidth="1"/>
    <col min="15106" max="15106" width="8.42578125" style="68" customWidth="1"/>
    <col min="15107" max="15107" width="20.7109375" style="68" customWidth="1"/>
    <col min="15108" max="15108" width="8.42578125" style="68" customWidth="1"/>
    <col min="15109" max="15109" width="11.140625" style="68" customWidth="1"/>
    <col min="15110" max="15110" width="8.42578125" style="68" customWidth="1"/>
    <col min="15111" max="15111" width="11.140625" style="68" customWidth="1"/>
    <col min="15112" max="15115" width="10.28515625" style="68" customWidth="1"/>
    <col min="15116" max="15360" width="9" style="68"/>
    <col min="15361" max="15361" width="7.5703125" style="68" customWidth="1"/>
    <col min="15362" max="15362" width="8.42578125" style="68" customWidth="1"/>
    <col min="15363" max="15363" width="20.7109375" style="68" customWidth="1"/>
    <col min="15364" max="15364" width="8.42578125" style="68" customWidth="1"/>
    <col min="15365" max="15365" width="11.140625" style="68" customWidth="1"/>
    <col min="15366" max="15366" width="8.42578125" style="68" customWidth="1"/>
    <col min="15367" max="15367" width="11.140625" style="68" customWidth="1"/>
    <col min="15368" max="15371" width="10.28515625" style="68" customWidth="1"/>
    <col min="15372" max="15616" width="9" style="68"/>
    <col min="15617" max="15617" width="7.5703125" style="68" customWidth="1"/>
    <col min="15618" max="15618" width="8.42578125" style="68" customWidth="1"/>
    <col min="15619" max="15619" width="20.7109375" style="68" customWidth="1"/>
    <col min="15620" max="15620" width="8.42578125" style="68" customWidth="1"/>
    <col min="15621" max="15621" width="11.140625" style="68" customWidth="1"/>
    <col min="15622" max="15622" width="8.42578125" style="68" customWidth="1"/>
    <col min="15623" max="15623" width="11.140625" style="68" customWidth="1"/>
    <col min="15624" max="15627" width="10.28515625" style="68" customWidth="1"/>
    <col min="15628" max="15872" width="9" style="68"/>
    <col min="15873" max="15873" width="7.5703125" style="68" customWidth="1"/>
    <col min="15874" max="15874" width="8.42578125" style="68" customWidth="1"/>
    <col min="15875" max="15875" width="20.7109375" style="68" customWidth="1"/>
    <col min="15876" max="15876" width="8.42578125" style="68" customWidth="1"/>
    <col min="15877" max="15877" width="11.140625" style="68" customWidth="1"/>
    <col min="15878" max="15878" width="8.42578125" style="68" customWidth="1"/>
    <col min="15879" max="15879" width="11.140625" style="68" customWidth="1"/>
    <col min="15880" max="15883" width="10.28515625" style="68" customWidth="1"/>
    <col min="15884" max="16128" width="9" style="68"/>
    <col min="16129" max="16129" width="7.5703125" style="68" customWidth="1"/>
    <col min="16130" max="16130" width="8.42578125" style="68" customWidth="1"/>
    <col min="16131" max="16131" width="20.7109375" style="68" customWidth="1"/>
    <col min="16132" max="16132" width="8.42578125" style="68" customWidth="1"/>
    <col min="16133" max="16133" width="11.140625" style="68" customWidth="1"/>
    <col min="16134" max="16134" width="8.42578125" style="68" customWidth="1"/>
    <col min="16135" max="16135" width="11.140625" style="68" customWidth="1"/>
    <col min="16136" max="16139" width="10.28515625" style="68" customWidth="1"/>
    <col min="16140" max="16384" width="9" style="68"/>
  </cols>
  <sheetData>
    <row r="1" spans="1:11" ht="12.95" customHeight="1" x14ac:dyDescent="0.2">
      <c r="K1" s="70" t="s">
        <v>43</v>
      </c>
    </row>
    <row r="2" spans="1:11" s="73" customFormat="1" ht="12.95" customHeight="1" x14ac:dyDescent="0.2">
      <c r="A2" s="71" t="s">
        <v>44</v>
      </c>
      <c r="B2" s="71"/>
      <c r="C2" s="72"/>
      <c r="D2" s="71"/>
      <c r="E2" s="71"/>
      <c r="F2" s="71"/>
      <c r="G2" s="71"/>
      <c r="H2" s="71"/>
      <c r="I2" s="71"/>
      <c r="J2" s="71"/>
      <c r="K2" s="71"/>
    </row>
    <row r="3" spans="1:11" s="73" customFormat="1" ht="12.95" customHeight="1" x14ac:dyDescent="0.2">
      <c r="A3" s="71" t="s">
        <v>4</v>
      </c>
      <c r="B3" s="71"/>
      <c r="C3" s="72"/>
      <c r="D3" s="71"/>
      <c r="E3" s="71"/>
      <c r="F3" s="71"/>
      <c r="G3" s="71"/>
      <c r="H3" s="71"/>
      <c r="I3" s="71"/>
      <c r="J3" s="71"/>
      <c r="K3" s="71"/>
    </row>
    <row r="4" spans="1:11" s="73" customFormat="1" ht="12.95" customHeight="1" x14ac:dyDescent="0.2">
      <c r="A4" s="71" t="str">
        <f>"Nuova produzione emessa "&amp;IF([1]datitrim!J1=0,"nell'anno ","a tutto il "&amp;TRIM([1]datitrim!J1)&amp;" trimestre ")&amp;[1]datitrim!I1&amp;" (a)"</f>
        <v>Nuova produzione emessa nell'anno 2015 (a)</v>
      </c>
      <c r="B4" s="71"/>
      <c r="C4" s="72"/>
      <c r="D4" s="71"/>
      <c r="E4" s="71"/>
      <c r="F4" s="71"/>
      <c r="G4" s="71"/>
      <c r="H4" s="71"/>
      <c r="I4" s="71"/>
      <c r="J4" s="71"/>
      <c r="K4" s="71"/>
    </row>
    <row r="5" spans="1:11" s="73" customFormat="1" ht="12.95" customHeight="1" x14ac:dyDescent="0.2">
      <c r="A5" s="68"/>
      <c r="C5" s="68"/>
      <c r="I5" s="68"/>
      <c r="J5" s="68"/>
      <c r="K5" s="74" t="s">
        <v>5</v>
      </c>
    </row>
    <row r="6" spans="1:11" s="73" customFormat="1" ht="12.95" customHeight="1" x14ac:dyDescent="0.2">
      <c r="A6" s="75" t="s">
        <v>45</v>
      </c>
      <c r="C6" s="68"/>
      <c r="I6" s="68"/>
      <c r="J6" s="68"/>
      <c r="K6" s="70"/>
    </row>
    <row r="7" spans="1:11" ht="12.95" customHeight="1" x14ac:dyDescent="0.2">
      <c r="A7" s="518" t="s">
        <v>46</v>
      </c>
      <c r="B7" s="519"/>
      <c r="C7" s="520"/>
      <c r="D7" s="76" t="s">
        <v>47</v>
      </c>
      <c r="E7" s="77"/>
      <c r="F7" s="78" t="s">
        <v>48</v>
      </c>
      <c r="G7" s="77"/>
      <c r="H7" s="79" t="s">
        <v>49</v>
      </c>
      <c r="I7" s="79"/>
      <c r="J7" s="79"/>
      <c r="K7" s="80"/>
    </row>
    <row r="8" spans="1:11" ht="12.95" customHeight="1" x14ac:dyDescent="0.2">
      <c r="A8" s="521"/>
      <c r="B8" s="522"/>
      <c r="C8" s="523"/>
      <c r="D8" s="81" t="s">
        <v>50</v>
      </c>
      <c r="E8" s="81" t="s">
        <v>51</v>
      </c>
      <c r="F8" s="81" t="s">
        <v>50</v>
      </c>
      <c r="G8" s="81" t="s">
        <v>51</v>
      </c>
      <c r="H8" s="81" t="s">
        <v>52</v>
      </c>
      <c r="I8" s="81" t="s">
        <v>53</v>
      </c>
      <c r="J8" s="81" t="s">
        <v>54</v>
      </c>
      <c r="K8" s="82" t="s">
        <v>55</v>
      </c>
    </row>
    <row r="9" spans="1:11" ht="12.95" customHeight="1" x14ac:dyDescent="0.2">
      <c r="A9" s="524"/>
      <c r="B9" s="525"/>
      <c r="C9" s="526"/>
      <c r="D9" s="83" t="s">
        <v>56</v>
      </c>
      <c r="E9" s="83" t="s">
        <v>57</v>
      </c>
      <c r="F9" s="83" t="s">
        <v>56</v>
      </c>
      <c r="G9" s="83" t="s">
        <v>57</v>
      </c>
      <c r="H9" s="83" t="s">
        <v>58</v>
      </c>
      <c r="I9" s="83"/>
      <c r="J9" s="83"/>
      <c r="K9" s="84"/>
    </row>
    <row r="10" spans="1:11" ht="12.95" customHeight="1" x14ac:dyDescent="0.2">
      <c r="A10" s="85" t="s">
        <v>59</v>
      </c>
      <c r="B10" s="86" t="s">
        <v>60</v>
      </c>
      <c r="C10" s="86"/>
      <c r="D10" s="87"/>
      <c r="E10" s="87"/>
      <c r="F10" s="87"/>
      <c r="G10" s="87"/>
      <c r="H10" s="87"/>
      <c r="I10" s="87"/>
      <c r="J10" s="87"/>
      <c r="K10" s="88"/>
    </row>
    <row r="11" spans="1:11" ht="12" customHeight="1" x14ac:dyDescent="0.2">
      <c r="A11" s="89"/>
      <c r="B11" s="69" t="s">
        <v>61</v>
      </c>
      <c r="D11" s="90">
        <f>[1]datitrim!C21</f>
        <v>2019000</v>
      </c>
      <c r="E11" s="90">
        <f>[1]datitrim!D21</f>
        <v>55246875</v>
      </c>
      <c r="F11" s="90">
        <f>[1]datitrim!E21</f>
        <v>249561</v>
      </c>
      <c r="G11" s="90">
        <f>[1]datitrim!F21</f>
        <v>186361</v>
      </c>
      <c r="H11" s="90">
        <f>[1]datitrim!G21</f>
        <v>484351</v>
      </c>
      <c r="I11" s="90">
        <f>[1]datitrim!H21</f>
        <v>48649683</v>
      </c>
      <c r="J11" s="90">
        <f>[1]datitrim!I21</f>
        <v>2003678</v>
      </c>
      <c r="K11" s="91">
        <f>[1]datitrim!J21</f>
        <v>51137712</v>
      </c>
    </row>
    <row r="12" spans="1:11" ht="12" customHeight="1" x14ac:dyDescent="0.2">
      <c r="A12" s="89"/>
      <c r="B12" s="92" t="s">
        <v>62</v>
      </c>
      <c r="D12" s="90">
        <f>[1]datitrim!C22</f>
        <v>3531</v>
      </c>
      <c r="E12" s="90">
        <f>[1]datitrim!D22</f>
        <v>153735</v>
      </c>
      <c r="F12" s="90">
        <f>[1]datitrim!E22</f>
        <v>0</v>
      </c>
      <c r="G12" s="90">
        <f>[1]datitrim!F22</f>
        <v>0</v>
      </c>
      <c r="H12" s="90">
        <f>[1]datitrim!G22</f>
        <v>9977</v>
      </c>
      <c r="I12" s="90">
        <f>[1]datitrim!H22</f>
        <v>83804</v>
      </c>
      <c r="J12" s="90">
        <f>[1]datitrim!I22</f>
        <v>7037</v>
      </c>
      <c r="K12" s="91">
        <f>[1]datitrim!J22</f>
        <v>100818</v>
      </c>
    </row>
    <row r="13" spans="1:11" ht="12" customHeight="1" x14ac:dyDescent="0.2">
      <c r="A13" s="89"/>
      <c r="B13" s="93" t="s">
        <v>63</v>
      </c>
      <c r="D13" s="90">
        <f>[1]datitrim!C54</f>
        <v>0</v>
      </c>
      <c r="E13" s="90">
        <f>[1]datitrim!D54</f>
        <v>0</v>
      </c>
      <c r="F13" s="90">
        <f>[1]datitrim!E54</f>
        <v>246093</v>
      </c>
      <c r="G13" s="90">
        <f>[1]datitrim!F54</f>
        <v>178080</v>
      </c>
      <c r="H13" s="90">
        <f>[1]datitrim!G54</f>
        <v>0</v>
      </c>
      <c r="I13" s="90">
        <f>[1]datitrim!H54</f>
        <v>0</v>
      </c>
      <c r="J13" s="90">
        <f>[1]datitrim!I54</f>
        <v>613280</v>
      </c>
      <c r="K13" s="91">
        <f>[1]datitrim!J54</f>
        <v>613280</v>
      </c>
    </row>
    <row r="14" spans="1:11" ht="12" customHeight="1" x14ac:dyDescent="0.2">
      <c r="A14" s="89"/>
      <c r="B14" s="69" t="s">
        <v>64</v>
      </c>
      <c r="D14" s="90">
        <f>[1]datitrim!C23</f>
        <v>713333</v>
      </c>
      <c r="E14" s="90">
        <f>[1]datitrim!D23</f>
        <v>43245818</v>
      </c>
      <c r="F14" s="90">
        <f>[1]datitrim!E23</f>
        <v>1664</v>
      </c>
      <c r="G14" s="90">
        <f>[1]datitrim!F23</f>
        <v>26586</v>
      </c>
      <c r="H14" s="90">
        <f>[1]datitrim!G23</f>
        <v>128621</v>
      </c>
      <c r="I14" s="90">
        <f>[1]datitrim!H23</f>
        <v>184377</v>
      </c>
      <c r="J14" s="90">
        <f>[1]datitrim!I23</f>
        <v>645</v>
      </c>
      <c r="K14" s="91">
        <f>[1]datitrim!J23</f>
        <v>313643</v>
      </c>
    </row>
    <row r="15" spans="1:11" ht="12" customHeight="1" x14ac:dyDescent="0.2">
      <c r="A15" s="89"/>
      <c r="B15" s="69" t="s">
        <v>65</v>
      </c>
      <c r="D15" s="90">
        <f>[1]datitrim!C24</f>
        <v>5313</v>
      </c>
      <c r="E15" s="90">
        <f>[1]datitrim!D24</f>
        <v>346818</v>
      </c>
      <c r="F15" s="90">
        <f>[1]datitrim!E24</f>
        <v>7</v>
      </c>
      <c r="G15" s="90">
        <f>[1]datitrim!F24</f>
        <v>171</v>
      </c>
      <c r="H15" s="90">
        <f>[1]datitrim!G24</f>
        <v>1836</v>
      </c>
      <c r="I15" s="90">
        <f>[1]datitrim!H24</f>
        <v>7547</v>
      </c>
      <c r="J15" s="90">
        <f>[1]datitrim!I24</f>
        <v>0</v>
      </c>
      <c r="K15" s="91">
        <f>[1]datitrim!J24</f>
        <v>9383</v>
      </c>
    </row>
    <row r="16" spans="1:11" ht="12" customHeight="1" x14ac:dyDescent="0.2">
      <c r="A16" s="89"/>
      <c r="B16" s="69" t="s">
        <v>66</v>
      </c>
      <c r="D16" s="90">
        <f t="shared" ref="D16:J16" si="0">D11+D14+D15</f>
        <v>2737646</v>
      </c>
      <c r="E16" s="90">
        <f t="shared" si="0"/>
        <v>98839511</v>
      </c>
      <c r="F16" s="90">
        <f t="shared" si="0"/>
        <v>251232</v>
      </c>
      <c r="G16" s="90">
        <f t="shared" si="0"/>
        <v>213118</v>
      </c>
      <c r="H16" s="90">
        <f t="shared" si="0"/>
        <v>614808</v>
      </c>
      <c r="I16" s="90">
        <f t="shared" si="0"/>
        <v>48841607</v>
      </c>
      <c r="J16" s="90">
        <f t="shared" si="0"/>
        <v>2004323</v>
      </c>
      <c r="K16" s="91">
        <f>H16+I16+J16</f>
        <v>51460738</v>
      </c>
    </row>
    <row r="17" spans="1:11" ht="12" customHeight="1" x14ac:dyDescent="0.2">
      <c r="A17" s="89"/>
      <c r="B17" s="92" t="s">
        <v>67</v>
      </c>
      <c r="D17" s="90">
        <f>[1]datitrim!C26</f>
        <v>9581</v>
      </c>
      <c r="E17" s="90">
        <f>[1]datitrim!D26</f>
        <v>434151</v>
      </c>
      <c r="F17" s="90">
        <f>[1]datitrim!E26</f>
        <v>6</v>
      </c>
      <c r="G17" s="90">
        <f>[1]datitrim!F26</f>
        <v>10</v>
      </c>
      <c r="H17" s="90">
        <f>[1]datitrim!G26</f>
        <v>1588</v>
      </c>
      <c r="I17" s="90">
        <f>[1]datitrim!H26</f>
        <v>332789</v>
      </c>
      <c r="J17" s="90">
        <f>[1]datitrim!I26</f>
        <v>63</v>
      </c>
      <c r="K17" s="91">
        <f>[1]datitrim!J26</f>
        <v>334440</v>
      </c>
    </row>
    <row r="18" spans="1:11" ht="24.2" customHeight="1" x14ac:dyDescent="0.2">
      <c r="A18" s="89"/>
      <c r="B18" s="534" t="s">
        <v>68</v>
      </c>
      <c r="C18" s="535"/>
      <c r="D18" s="90">
        <f>[1]datitrim!C55</f>
        <v>0</v>
      </c>
      <c r="E18" s="90">
        <f>[1]datitrim!D55</f>
        <v>0</v>
      </c>
      <c r="F18" s="90">
        <f>[1]datitrim!E55</f>
        <v>636</v>
      </c>
      <c r="G18" s="90">
        <f>[1]datitrim!F55</f>
        <v>8025</v>
      </c>
      <c r="H18" s="90">
        <f>[1]datitrim!G55</f>
        <v>0</v>
      </c>
      <c r="I18" s="90">
        <f>[1]datitrim!H55</f>
        <v>173438</v>
      </c>
      <c r="J18" s="90">
        <f>[1]datitrim!I55</f>
        <v>0</v>
      </c>
      <c r="K18" s="91">
        <f>[1]datitrim!J55</f>
        <v>173438</v>
      </c>
    </row>
    <row r="19" spans="1:11" ht="14.1" customHeight="1" x14ac:dyDescent="0.2">
      <c r="A19" s="85"/>
      <c r="B19" s="86" t="s">
        <v>69</v>
      </c>
      <c r="C19" s="86"/>
      <c r="D19" s="90"/>
      <c r="E19" s="90"/>
      <c r="F19" s="90"/>
      <c r="G19" s="90"/>
      <c r="H19" s="90"/>
      <c r="I19" s="90"/>
      <c r="J19" s="94"/>
      <c r="K19" s="91"/>
    </row>
    <row r="20" spans="1:11" ht="12" customHeight="1" x14ac:dyDescent="0.2">
      <c r="A20" s="89"/>
      <c r="B20" s="69" t="s">
        <v>70</v>
      </c>
      <c r="D20" s="90">
        <f>[1]datitrim!C27</f>
        <v>691</v>
      </c>
      <c r="E20" s="90">
        <f>[1]datitrim!D27</f>
        <v>5731</v>
      </c>
      <c r="F20" s="90">
        <f>[1]datitrim!E27</f>
        <v>0</v>
      </c>
      <c r="G20" s="90">
        <f>[1]datitrim!F27</f>
        <v>0</v>
      </c>
      <c r="H20" s="90">
        <f>[1]datitrim!G27</f>
        <v>141</v>
      </c>
      <c r="I20" s="90">
        <f>[1]datitrim!H27</f>
        <v>5122</v>
      </c>
      <c r="J20" s="95">
        <f>[1]datitrim!I27</f>
        <v>0</v>
      </c>
      <c r="K20" s="91">
        <f>[1]datitrim!J27</f>
        <v>5263</v>
      </c>
    </row>
    <row r="21" spans="1:11" ht="12" customHeight="1" x14ac:dyDescent="0.2">
      <c r="A21" s="89"/>
      <c r="B21" s="69" t="s">
        <v>71</v>
      </c>
      <c r="D21" s="90">
        <f>[1]datitrim!C28</f>
        <v>758915</v>
      </c>
      <c r="E21" s="90">
        <f>[1]datitrim!D28</f>
        <v>26182395</v>
      </c>
      <c r="F21" s="90">
        <f>[1]datitrim!E28</f>
        <v>10645</v>
      </c>
      <c r="G21" s="90">
        <f>[1]datitrim!F28</f>
        <v>324109</v>
      </c>
      <c r="H21" s="90">
        <f>[1]datitrim!G28</f>
        <v>15887</v>
      </c>
      <c r="I21" s="90">
        <f>[1]datitrim!H28</f>
        <v>652839</v>
      </c>
      <c r="J21" s="95">
        <f>[1]datitrim!I28</f>
        <v>0</v>
      </c>
      <c r="K21" s="91">
        <f>[1]datitrim!J28</f>
        <v>668726</v>
      </c>
    </row>
    <row r="22" spans="1:11" ht="12" customHeight="1" x14ac:dyDescent="0.2">
      <c r="A22" s="89"/>
      <c r="B22" s="69" t="s">
        <v>72</v>
      </c>
      <c r="D22" s="90">
        <f>[1]datitrim!C29</f>
        <v>36187</v>
      </c>
      <c r="E22" s="90">
        <f>[1]datitrim!D29</f>
        <v>232589</v>
      </c>
      <c r="F22" s="90">
        <f>[1]datitrim!E29</f>
        <v>56178</v>
      </c>
      <c r="G22" s="90">
        <f>[1]datitrim!F29</f>
        <v>2223</v>
      </c>
      <c r="H22" s="90">
        <f>[1]datitrim!G29</f>
        <v>21751</v>
      </c>
      <c r="I22" s="90">
        <f>[1]datitrim!H29</f>
        <v>203850</v>
      </c>
      <c r="J22" s="95">
        <f>[1]datitrim!I29</f>
        <v>0</v>
      </c>
      <c r="K22" s="91">
        <f>[1]datitrim!J29</f>
        <v>225601</v>
      </c>
    </row>
    <row r="23" spans="1:11" ht="12" customHeight="1" x14ac:dyDescent="0.2">
      <c r="A23" s="85"/>
      <c r="B23" s="69" t="s">
        <v>73</v>
      </c>
      <c r="D23" s="90">
        <f t="shared" ref="D23:I23" si="1">D20+D21+D22</f>
        <v>795793</v>
      </c>
      <c r="E23" s="90">
        <f t="shared" si="1"/>
        <v>26420715</v>
      </c>
      <c r="F23" s="90">
        <f t="shared" si="1"/>
        <v>66823</v>
      </c>
      <c r="G23" s="90">
        <f t="shared" si="1"/>
        <v>326332</v>
      </c>
      <c r="H23" s="90">
        <f t="shared" si="1"/>
        <v>37779</v>
      </c>
      <c r="I23" s="90">
        <f t="shared" si="1"/>
        <v>861811</v>
      </c>
      <c r="J23" s="95">
        <f>[1]datitrim!I30</f>
        <v>0</v>
      </c>
      <c r="K23" s="91">
        <f>H23+I23+J23</f>
        <v>899590</v>
      </c>
    </row>
    <row r="24" spans="1:11" s="75" customFormat="1" ht="12.95" customHeight="1" x14ac:dyDescent="0.2">
      <c r="A24" s="96"/>
      <c r="B24" s="97"/>
      <c r="C24" s="97" t="s">
        <v>74</v>
      </c>
      <c r="D24" s="98">
        <f t="shared" ref="D24:J24" si="2">D16+D23</f>
        <v>3533439</v>
      </c>
      <c r="E24" s="98">
        <f t="shared" si="2"/>
        <v>125260226</v>
      </c>
      <c r="F24" s="98">
        <f t="shared" si="2"/>
        <v>318055</v>
      </c>
      <c r="G24" s="98">
        <f t="shared" si="2"/>
        <v>539450</v>
      </c>
      <c r="H24" s="98">
        <f t="shared" si="2"/>
        <v>652587</v>
      </c>
      <c r="I24" s="98">
        <f t="shared" si="2"/>
        <v>49703418</v>
      </c>
      <c r="J24" s="99">
        <f t="shared" si="2"/>
        <v>2004323</v>
      </c>
      <c r="K24" s="98">
        <f>H24+I24+J24</f>
        <v>52360328</v>
      </c>
    </row>
    <row r="25" spans="1:11" ht="14.1" customHeight="1" x14ac:dyDescent="0.2">
      <c r="A25" s="495"/>
      <c r="B25" s="100"/>
      <c r="C25" s="101" t="str">
        <f>"Variazione %   "&amp;[1]datitrim!$I$1&amp;" / "&amp;[1]datitrim!$I$1-1</f>
        <v>Variazione %   2015 / 2014</v>
      </c>
      <c r="D25" s="102">
        <f>[1]datitrim!K31</f>
        <v>-4.2300000000000004</v>
      </c>
      <c r="E25" s="102">
        <f>[1]datitrim!L31</f>
        <v>-1.02</v>
      </c>
      <c r="F25" s="102">
        <f>[1]datitrim!M31</f>
        <v>-9.23</v>
      </c>
      <c r="G25" s="102">
        <f>[1]datitrim!N31</f>
        <v>-17.510000000000002</v>
      </c>
      <c r="H25" s="102">
        <f>[1]datitrim!O31</f>
        <v>-15.16</v>
      </c>
      <c r="I25" s="102">
        <f>[1]datitrim!P31</f>
        <v>-6.81</v>
      </c>
      <c r="J25" s="102">
        <f>[1]datitrim!Q31</f>
        <v>-3.59</v>
      </c>
      <c r="K25" s="103">
        <f>[1]datitrim!R31</f>
        <v>-6.81</v>
      </c>
    </row>
    <row r="26" spans="1:11" ht="14.1" customHeight="1" x14ac:dyDescent="0.2">
      <c r="A26" s="515" t="str">
        <f>"Variazione %   "&amp;[1]datitrim!$I$1&amp;" / "&amp;[1]datitrim!$I$1-1&amp;" su basi omogenee *"</f>
        <v>Variazione %   2015 / 2014 su basi omogenee *</v>
      </c>
      <c r="B26" s="516"/>
      <c r="C26" s="533"/>
      <c r="D26" s="102">
        <f>[1]omogenei!K31</f>
        <v>-4.2300000000000004</v>
      </c>
      <c r="E26" s="102">
        <f>[1]omogenei!L31</f>
        <v>-1.02</v>
      </c>
      <c r="F26" s="102">
        <f>[1]omogenei!M31</f>
        <v>-9.23</v>
      </c>
      <c r="G26" s="102">
        <f>[1]omogenei!N31</f>
        <v>-17.510000000000002</v>
      </c>
      <c r="H26" s="102">
        <f>[1]omogenei!O31</f>
        <v>-15.16</v>
      </c>
      <c r="I26" s="102">
        <f>[1]omogenei!P31</f>
        <v>-6.81</v>
      </c>
      <c r="J26" s="102">
        <f>[1]omogenei!Q31</f>
        <v>-3.59</v>
      </c>
      <c r="K26" s="103">
        <f>[1]omogenei!R31</f>
        <v>-6.81</v>
      </c>
    </row>
    <row r="27" spans="1:11" ht="14.1" customHeight="1" x14ac:dyDescent="0.2">
      <c r="A27" s="104"/>
      <c r="B27" s="105"/>
      <c r="C27" s="106" t="s">
        <v>75</v>
      </c>
      <c r="D27" s="107">
        <f>[1]datitrim!C32</f>
        <v>0</v>
      </c>
      <c r="E27" s="107">
        <f>[1]datitrim!D32</f>
        <v>0</v>
      </c>
      <c r="F27" s="107">
        <f>[1]datitrim!E32</f>
        <v>0</v>
      </c>
      <c r="G27" s="107">
        <f>[1]datitrim!F32</f>
        <v>0</v>
      </c>
      <c r="H27" s="107">
        <f>[1]datitrim!G32</f>
        <v>0</v>
      </c>
      <c r="I27" s="107">
        <f>[1]datitrim!H32</f>
        <v>0</v>
      </c>
      <c r="J27" s="108">
        <f>[1]datitrim!I32</f>
        <v>0</v>
      </c>
      <c r="K27" s="109">
        <f>[1]datitrim!J32</f>
        <v>0</v>
      </c>
    </row>
    <row r="28" spans="1:11" ht="12.95" customHeight="1" x14ac:dyDescent="0.2">
      <c r="A28" s="85" t="s">
        <v>76</v>
      </c>
      <c r="B28" s="110" t="s">
        <v>60</v>
      </c>
      <c r="C28" s="111"/>
      <c r="D28" s="112"/>
      <c r="E28" s="112"/>
      <c r="F28" s="112"/>
      <c r="G28" s="112"/>
      <c r="H28" s="112"/>
      <c r="I28" s="112"/>
      <c r="J28" s="113"/>
      <c r="K28" s="114"/>
    </row>
    <row r="29" spans="1:11" ht="12" customHeight="1" x14ac:dyDescent="0.2">
      <c r="A29" s="85"/>
      <c r="B29" s="69" t="s">
        <v>77</v>
      </c>
      <c r="D29" s="90">
        <f>[1]datitrim!C33</f>
        <v>411981</v>
      </c>
      <c r="E29" s="90">
        <f>[1]datitrim!D33</f>
        <v>15699888</v>
      </c>
      <c r="F29" s="90">
        <f>[1]datitrim!E33</f>
        <v>55041</v>
      </c>
      <c r="G29" s="90">
        <f>[1]datitrim!F33</f>
        <v>38680</v>
      </c>
      <c r="H29" s="90">
        <f>[1]datitrim!G33</f>
        <v>18407</v>
      </c>
      <c r="I29" s="90">
        <f>[1]datitrim!H33</f>
        <v>15116276</v>
      </c>
      <c r="J29" s="90">
        <f>[1]datitrim!I33</f>
        <v>853652</v>
      </c>
      <c r="K29" s="91">
        <f>[1]datitrim!J33</f>
        <v>15988335</v>
      </c>
    </row>
    <row r="30" spans="1:11" ht="12" customHeight="1" x14ac:dyDescent="0.2">
      <c r="A30" s="85"/>
      <c r="B30" s="92" t="s">
        <v>78</v>
      </c>
      <c r="D30" s="90">
        <f>[1]datitrim!C56</f>
        <v>0</v>
      </c>
      <c r="E30" s="90">
        <f>[1]datitrim!D56</f>
        <v>0</v>
      </c>
      <c r="F30" s="90">
        <f>[1]datitrim!E56</f>
        <v>53960</v>
      </c>
      <c r="G30" s="90">
        <f>[1]datitrim!F56</f>
        <v>36333</v>
      </c>
      <c r="H30" s="90">
        <f>[1]datitrim!G56</f>
        <v>510</v>
      </c>
      <c r="I30" s="90">
        <f>[1]datitrim!H56</f>
        <v>0</v>
      </c>
      <c r="J30" s="90">
        <f>[1]datitrim!I56</f>
        <v>92793</v>
      </c>
      <c r="K30" s="91">
        <f>[1]datitrim!J56</f>
        <v>93303</v>
      </c>
    </row>
    <row r="31" spans="1:11" ht="12" customHeight="1" x14ac:dyDescent="0.2">
      <c r="A31" s="85"/>
      <c r="B31" s="69" t="s">
        <v>79</v>
      </c>
      <c r="D31" s="90">
        <f>[1]datitrim!C34</f>
        <v>91965</v>
      </c>
      <c r="E31" s="90">
        <f>[1]datitrim!D34</f>
        <v>11378632</v>
      </c>
      <c r="F31" s="90">
        <f>[1]datitrim!E34</f>
        <v>3368</v>
      </c>
      <c r="G31" s="90">
        <f>[1]datitrim!F34</f>
        <v>29190</v>
      </c>
      <c r="H31" s="90">
        <f>[1]datitrim!G34</f>
        <v>0</v>
      </c>
      <c r="I31" s="90">
        <f>[1]datitrim!H34</f>
        <v>11728253</v>
      </c>
      <c r="J31" s="90">
        <f>[1]datitrim!I34</f>
        <v>150301</v>
      </c>
      <c r="K31" s="91">
        <f>[1]datitrim!J34</f>
        <v>11878554</v>
      </c>
    </row>
    <row r="32" spans="1:11" ht="12" customHeight="1" x14ac:dyDescent="0.2">
      <c r="A32" s="85"/>
      <c r="B32" s="92" t="s">
        <v>78</v>
      </c>
      <c r="D32" s="90">
        <f>[1]datitrim!C57</f>
        <v>0</v>
      </c>
      <c r="E32" s="90">
        <f>[1]datitrim!D57</f>
        <v>0</v>
      </c>
      <c r="F32" s="90">
        <f>[1]datitrim!E57</f>
        <v>3368</v>
      </c>
      <c r="G32" s="90">
        <f>[1]datitrim!F57</f>
        <v>29190</v>
      </c>
      <c r="H32" s="90">
        <f>[1]datitrim!G57</f>
        <v>0</v>
      </c>
      <c r="I32" s="90">
        <f>[1]datitrim!H57</f>
        <v>0</v>
      </c>
      <c r="J32" s="90">
        <f>[1]datitrim!I57</f>
        <v>29202</v>
      </c>
      <c r="K32" s="91">
        <f>[1]datitrim!J57</f>
        <v>29202</v>
      </c>
    </row>
    <row r="33" spans="1:11" ht="12" customHeight="1" x14ac:dyDescent="0.2">
      <c r="A33" s="85"/>
      <c r="B33" s="69" t="s">
        <v>80</v>
      </c>
      <c r="D33" s="90">
        <f>[1]datitrim!C35</f>
        <v>0</v>
      </c>
      <c r="E33" s="90">
        <f>[1]datitrim!D35</f>
        <v>0</v>
      </c>
      <c r="F33" s="90">
        <f>[1]datitrim!E35</f>
        <v>0</v>
      </c>
      <c r="G33" s="90">
        <f>[1]datitrim!F35</f>
        <v>0</v>
      </c>
      <c r="H33" s="90">
        <f>[1]datitrim!G35</f>
        <v>0</v>
      </c>
      <c r="I33" s="90">
        <f>[1]datitrim!H35</f>
        <v>0</v>
      </c>
      <c r="J33" s="90">
        <f>[1]datitrim!I35</f>
        <v>0</v>
      </c>
      <c r="K33" s="91">
        <f>[1]datitrim!J35</f>
        <v>0</v>
      </c>
    </row>
    <row r="34" spans="1:11" ht="12" customHeight="1" x14ac:dyDescent="0.2">
      <c r="A34" s="85"/>
      <c r="B34" s="69" t="s">
        <v>81</v>
      </c>
      <c r="D34" s="90">
        <f>[1]datitrim!C36</f>
        <v>166</v>
      </c>
      <c r="E34" s="90">
        <f>[1]datitrim!D36</f>
        <v>5645</v>
      </c>
      <c r="F34" s="90">
        <f>[1]datitrim!E36</f>
        <v>0</v>
      </c>
      <c r="G34" s="90">
        <f>[1]datitrim!F36</f>
        <v>0</v>
      </c>
      <c r="H34" s="90">
        <f>[1]datitrim!G36</f>
        <v>0</v>
      </c>
      <c r="I34" s="90">
        <f>[1]datitrim!H36</f>
        <v>5686</v>
      </c>
      <c r="J34" s="90">
        <f>[1]datitrim!I36</f>
        <v>0</v>
      </c>
      <c r="K34" s="91">
        <f>[1]datitrim!J36</f>
        <v>5686</v>
      </c>
    </row>
    <row r="35" spans="1:11" ht="12" customHeight="1" x14ac:dyDescent="0.2">
      <c r="A35" s="85"/>
      <c r="B35" s="69" t="s">
        <v>66</v>
      </c>
      <c r="D35" s="90">
        <f t="shared" ref="D35:J35" si="3">D29+D31+D33+D34</f>
        <v>504112</v>
      </c>
      <c r="E35" s="90">
        <f t="shared" si="3"/>
        <v>27084165</v>
      </c>
      <c r="F35" s="90">
        <f t="shared" si="3"/>
        <v>58409</v>
      </c>
      <c r="G35" s="90">
        <f t="shared" si="3"/>
        <v>67870</v>
      </c>
      <c r="H35" s="90">
        <f t="shared" si="3"/>
        <v>18407</v>
      </c>
      <c r="I35" s="90">
        <f t="shared" si="3"/>
        <v>26850215</v>
      </c>
      <c r="J35" s="90">
        <f t="shared" si="3"/>
        <v>1003953</v>
      </c>
      <c r="K35" s="91">
        <f>H35+I35+J35</f>
        <v>27872575</v>
      </c>
    </row>
    <row r="36" spans="1:11" ht="24.2" customHeight="1" x14ac:dyDescent="0.2">
      <c r="A36" s="85"/>
      <c r="B36" s="536" t="s">
        <v>68</v>
      </c>
      <c r="C36" s="536"/>
      <c r="D36" s="90">
        <f>[1]datitrim!C58</f>
        <v>0</v>
      </c>
      <c r="E36" s="90">
        <f>[1]datitrim!D58</f>
        <v>0</v>
      </c>
      <c r="F36" s="90">
        <f>[1]datitrim!E58</f>
        <v>292</v>
      </c>
      <c r="G36" s="90">
        <f>[1]datitrim!F58</f>
        <v>944</v>
      </c>
      <c r="H36" s="90">
        <f>[1]datitrim!G58</f>
        <v>0</v>
      </c>
      <c r="I36" s="90">
        <f>[1]datitrim!H58</f>
        <v>13749</v>
      </c>
      <c r="J36" s="90">
        <f>[1]datitrim!I58</f>
        <v>0</v>
      </c>
      <c r="K36" s="91">
        <f>[1]datitrim!J58</f>
        <v>13749</v>
      </c>
    </row>
    <row r="37" spans="1:11" ht="14.1" customHeight="1" x14ac:dyDescent="0.2">
      <c r="A37" s="85"/>
      <c r="B37" s="69" t="s">
        <v>69</v>
      </c>
      <c r="D37" s="90">
        <f>[1]datitrim!C38</f>
        <v>157</v>
      </c>
      <c r="E37" s="90">
        <f>[1]datitrim!D38</f>
        <v>1891</v>
      </c>
      <c r="F37" s="90">
        <f>[1]datitrim!E38</f>
        <v>1288</v>
      </c>
      <c r="G37" s="90">
        <f>[1]datitrim!F38</f>
        <v>41</v>
      </c>
      <c r="H37" s="90">
        <f>[1]datitrim!G38</f>
        <v>0</v>
      </c>
      <c r="I37" s="90">
        <f>[1]datitrim!H38</f>
        <v>2648</v>
      </c>
      <c r="J37" s="95">
        <f>[1]datitrim!I38</f>
        <v>0</v>
      </c>
      <c r="K37" s="91">
        <f>[1]datitrim!J38</f>
        <v>2648</v>
      </c>
    </row>
    <row r="38" spans="1:11" s="75" customFormat="1" ht="12.95" customHeight="1" x14ac:dyDescent="0.2">
      <c r="A38" s="96"/>
      <c r="B38" s="97"/>
      <c r="C38" s="97" t="s">
        <v>82</v>
      </c>
      <c r="D38" s="98">
        <f t="shared" ref="D38:J38" si="4">D35+D37</f>
        <v>504269</v>
      </c>
      <c r="E38" s="98">
        <f t="shared" si="4"/>
        <v>27086056</v>
      </c>
      <c r="F38" s="98">
        <f t="shared" si="4"/>
        <v>59697</v>
      </c>
      <c r="G38" s="98">
        <f t="shared" si="4"/>
        <v>67911</v>
      </c>
      <c r="H38" s="98">
        <f t="shared" si="4"/>
        <v>18407</v>
      </c>
      <c r="I38" s="98">
        <f t="shared" si="4"/>
        <v>26852863</v>
      </c>
      <c r="J38" s="98">
        <f t="shared" si="4"/>
        <v>1003953</v>
      </c>
      <c r="K38" s="98">
        <f>H38+I38+J38</f>
        <v>27875223</v>
      </c>
    </row>
    <row r="39" spans="1:11" ht="14.1" customHeight="1" x14ac:dyDescent="0.2">
      <c r="A39" s="495"/>
      <c r="B39" s="100"/>
      <c r="C39" s="101" t="str">
        <f>"Variazione %   "&amp;[1]datitrim!$I$1&amp;" / "&amp;[1]datitrim!$I$1-1</f>
        <v>Variazione %   2015 / 2014</v>
      </c>
      <c r="D39" s="102">
        <f>[1]datitrim!K39</f>
        <v>44.03</v>
      </c>
      <c r="E39" s="102">
        <f>[1]datitrim!L39</f>
        <v>51.91</v>
      </c>
      <c r="F39" s="102">
        <f>[1]datitrim!M39</f>
        <v>41.86</v>
      </c>
      <c r="G39" s="102">
        <f>[1]datitrim!N39</f>
        <v>11.55</v>
      </c>
      <c r="H39" s="102">
        <f>[1]datitrim!O39</f>
        <v>183.1</v>
      </c>
      <c r="I39" s="102">
        <f>[1]datitrim!P39</f>
        <v>54.7</v>
      </c>
      <c r="J39" s="102">
        <f>[1]datitrim!Q39</f>
        <v>40.46</v>
      </c>
      <c r="K39" s="103">
        <f>[1]datitrim!R39</f>
        <v>54.18</v>
      </c>
    </row>
    <row r="40" spans="1:11" ht="14.1" customHeight="1" x14ac:dyDescent="0.2">
      <c r="A40" s="515" t="str">
        <f>"Variazione %   "&amp;[1]datitrim!$I$1&amp;" / "&amp;[1]datitrim!$I$1-1&amp;" su basi omogenee *"</f>
        <v>Variazione %   2015 / 2014 su basi omogenee *</v>
      </c>
      <c r="B40" s="516"/>
      <c r="C40" s="533"/>
      <c r="D40" s="102">
        <f>[1]omogenei!K39</f>
        <v>44.03</v>
      </c>
      <c r="E40" s="102">
        <f>[1]omogenei!L39</f>
        <v>51.91</v>
      </c>
      <c r="F40" s="102">
        <f>[1]omogenei!M39</f>
        <v>41.86</v>
      </c>
      <c r="G40" s="102">
        <f>[1]omogenei!N39</f>
        <v>11.55</v>
      </c>
      <c r="H40" s="102">
        <f>[1]omogenei!O39</f>
        <v>183.1</v>
      </c>
      <c r="I40" s="102">
        <f>[1]omogenei!P39</f>
        <v>54.7</v>
      </c>
      <c r="J40" s="102">
        <f>[1]omogenei!Q39</f>
        <v>40.46</v>
      </c>
      <c r="K40" s="103">
        <f>[1]omogenei!R39</f>
        <v>54.18</v>
      </c>
    </row>
    <row r="41" spans="1:11" s="75" customFormat="1" ht="12.95" customHeight="1" x14ac:dyDescent="0.2">
      <c r="A41" s="115"/>
      <c r="B41" s="116"/>
      <c r="C41" s="106" t="s">
        <v>83</v>
      </c>
      <c r="D41" s="109">
        <f>[1]datitrim!C40</f>
        <v>13182</v>
      </c>
      <c r="E41" s="109">
        <f>[1]datitrim!D40</f>
        <v>636931</v>
      </c>
      <c r="F41" s="109">
        <f>[1]datitrim!E40</f>
        <v>134572</v>
      </c>
      <c r="G41" s="109">
        <f>[1]datitrim!F40</f>
        <v>2256214</v>
      </c>
      <c r="H41" s="109">
        <f>[1]datitrim!G40</f>
        <v>12243</v>
      </c>
      <c r="I41" s="109">
        <f>[1]datitrim!H40</f>
        <v>3579</v>
      </c>
      <c r="J41" s="117">
        <f>[1]datitrim!I40</f>
        <v>1672</v>
      </c>
      <c r="K41" s="109">
        <f>[1]datitrim!J40</f>
        <v>17494</v>
      </c>
    </row>
    <row r="42" spans="1:11" ht="14.1" customHeight="1" x14ac:dyDescent="0.2">
      <c r="A42" s="495"/>
      <c r="B42" s="118"/>
      <c r="C42" s="101" t="str">
        <f>"Variazione %   "&amp;[1]datitrim!$I$1&amp;" / "&amp;[1]datitrim!$I$1-1</f>
        <v>Variazione %   2015 / 2014</v>
      </c>
      <c r="D42" s="102">
        <f>[1]datitrim!K40</f>
        <v>96.78</v>
      </c>
      <c r="E42" s="102">
        <f>[1]datitrim!L40</f>
        <v>110.66</v>
      </c>
      <c r="F42" s="102">
        <f>[1]datitrim!M40</f>
        <v>524.61</v>
      </c>
      <c r="G42" s="102">
        <f>[1]datitrim!N40</f>
        <v>417.04</v>
      </c>
      <c r="H42" s="102">
        <f>[1]datitrim!O40</f>
        <v>-2.56</v>
      </c>
      <c r="I42" s="102">
        <f>[1]datitrim!P40</f>
        <v>3374.76</v>
      </c>
      <c r="J42" s="102">
        <f>[1]datitrim!Q40</f>
        <v>144.80000000000001</v>
      </c>
      <c r="K42" s="103">
        <f>[1]datitrim!R40</f>
        <v>31.03</v>
      </c>
    </row>
    <row r="43" spans="1:11" ht="14.1" customHeight="1" x14ac:dyDescent="0.2">
      <c r="A43" s="515" t="str">
        <f>"Variazione %   "&amp;[1]datitrim!$I$1&amp;" / "&amp;[1]datitrim!$I$1-1&amp;" su basi omogenee *"</f>
        <v>Variazione %   2015 / 2014 su basi omogenee *</v>
      </c>
      <c r="B43" s="516"/>
      <c r="C43" s="533"/>
      <c r="D43" s="102">
        <f>[1]omogenei!K40</f>
        <v>96.78</v>
      </c>
      <c r="E43" s="102">
        <f>[1]omogenei!L40</f>
        <v>110.66</v>
      </c>
      <c r="F43" s="102">
        <f>[1]omogenei!M40</f>
        <v>524.61</v>
      </c>
      <c r="G43" s="102">
        <f>[1]omogenei!N40</f>
        <v>417.04</v>
      </c>
      <c r="H43" s="102">
        <f>[1]omogenei!O40</f>
        <v>-2.56</v>
      </c>
      <c r="I43" s="102">
        <f>[1]omogenei!P40</f>
        <v>3374.76</v>
      </c>
      <c r="J43" s="102">
        <f>[1]omogenei!Q40</f>
        <v>144.80000000000001</v>
      </c>
      <c r="K43" s="103">
        <f>[1]omogenei!R40</f>
        <v>31.03</v>
      </c>
    </row>
    <row r="44" spans="1:11" ht="12.95" customHeight="1" x14ac:dyDescent="0.2">
      <c r="K44" s="70" t="s">
        <v>84</v>
      </c>
    </row>
    <row r="45" spans="1:11" s="73" customFormat="1" ht="12.95" customHeight="1" x14ac:dyDescent="0.2">
      <c r="A45" s="71" t="s">
        <v>44</v>
      </c>
      <c r="B45" s="71"/>
      <c r="C45" s="71"/>
      <c r="D45" s="71"/>
      <c r="E45" s="71"/>
      <c r="F45" s="71"/>
      <c r="G45" s="71"/>
      <c r="H45" s="71"/>
      <c r="I45" s="71"/>
      <c r="J45" s="71"/>
      <c r="K45" s="71"/>
    </row>
    <row r="46" spans="1:11" s="73" customFormat="1" ht="12.95" customHeight="1" x14ac:dyDescent="0.2">
      <c r="A46" s="71" t="s">
        <v>4</v>
      </c>
      <c r="B46" s="71"/>
      <c r="C46" s="72"/>
      <c r="D46" s="71"/>
      <c r="E46" s="71"/>
      <c r="F46" s="71"/>
      <c r="G46" s="71"/>
      <c r="H46" s="71"/>
      <c r="I46" s="71"/>
      <c r="J46" s="71"/>
      <c r="K46" s="71"/>
    </row>
    <row r="47" spans="1:11" s="73" customFormat="1" ht="12.95" customHeight="1" x14ac:dyDescent="0.2">
      <c r="A47" s="71" t="str">
        <f>"Nuova produzione emessa "&amp;IF([1]datitrim!J1=0,"nell'anno ","a tutto il "&amp;TRIM([1]datitrim!J1)&amp;" trimestre ")&amp;[1]datitrim!I1&amp;" (a)"</f>
        <v>Nuova produzione emessa nell'anno 2015 (a)</v>
      </c>
      <c r="B47" s="71"/>
      <c r="C47" s="72"/>
      <c r="D47" s="71"/>
      <c r="E47" s="71"/>
      <c r="F47" s="71"/>
      <c r="G47" s="71"/>
      <c r="H47" s="71"/>
      <c r="I47" s="71"/>
      <c r="J47" s="71"/>
      <c r="K47" s="71"/>
    </row>
    <row r="48" spans="1:11" s="73" customFormat="1" ht="12.95" customHeight="1" x14ac:dyDescent="0.2">
      <c r="A48" s="68"/>
      <c r="C48" s="68"/>
      <c r="I48" s="68"/>
      <c r="J48" s="68"/>
      <c r="K48" s="74" t="s">
        <v>5</v>
      </c>
    </row>
    <row r="49" spans="1:11" s="73" customFormat="1" ht="12.95" customHeight="1" x14ac:dyDescent="0.2">
      <c r="A49" s="75" t="s">
        <v>45</v>
      </c>
      <c r="C49" s="68"/>
      <c r="I49" s="68"/>
      <c r="J49" s="68"/>
      <c r="K49" s="70"/>
    </row>
    <row r="50" spans="1:11" ht="12.95" customHeight="1" x14ac:dyDescent="0.2">
      <c r="A50" s="518" t="s">
        <v>46</v>
      </c>
      <c r="B50" s="519"/>
      <c r="C50" s="520"/>
      <c r="D50" s="76" t="s">
        <v>47</v>
      </c>
      <c r="E50" s="77"/>
      <c r="F50" s="78" t="s">
        <v>48</v>
      </c>
      <c r="G50" s="79"/>
      <c r="H50" s="78" t="s">
        <v>49</v>
      </c>
      <c r="I50" s="79"/>
      <c r="J50" s="79"/>
      <c r="K50" s="119"/>
    </row>
    <row r="51" spans="1:11" ht="12.95" customHeight="1" x14ac:dyDescent="0.2">
      <c r="A51" s="521"/>
      <c r="B51" s="522"/>
      <c r="C51" s="523"/>
      <c r="D51" s="120" t="s">
        <v>50</v>
      </c>
      <c r="E51" s="81" t="s">
        <v>51</v>
      </c>
      <c r="F51" s="81" t="s">
        <v>50</v>
      </c>
      <c r="G51" s="81" t="s">
        <v>51</v>
      </c>
      <c r="H51" s="81" t="s">
        <v>52</v>
      </c>
      <c r="I51" s="81" t="s">
        <v>53</v>
      </c>
      <c r="J51" s="81" t="s">
        <v>54</v>
      </c>
      <c r="K51" s="82" t="s">
        <v>55</v>
      </c>
    </row>
    <row r="52" spans="1:11" ht="12.95" customHeight="1" x14ac:dyDescent="0.2">
      <c r="A52" s="524"/>
      <c r="B52" s="525"/>
      <c r="C52" s="526"/>
      <c r="D52" s="121" t="s">
        <v>56</v>
      </c>
      <c r="E52" s="83" t="s">
        <v>57</v>
      </c>
      <c r="F52" s="83" t="s">
        <v>56</v>
      </c>
      <c r="G52" s="83" t="s">
        <v>57</v>
      </c>
      <c r="H52" s="83" t="s">
        <v>58</v>
      </c>
      <c r="I52" s="83"/>
      <c r="J52" s="83"/>
      <c r="K52" s="84"/>
    </row>
    <row r="53" spans="1:11" s="73" customFormat="1" ht="14.1" customHeight="1" x14ac:dyDescent="0.2">
      <c r="A53" s="122" t="s">
        <v>85</v>
      </c>
      <c r="B53" s="123" t="s">
        <v>86</v>
      </c>
      <c r="C53" s="124"/>
      <c r="D53" s="125">
        <f>[1]datitrim!C41</f>
        <v>15623</v>
      </c>
      <c r="E53" s="125">
        <f>[1]datitrim!D41</f>
        <v>1656122</v>
      </c>
      <c r="F53" s="125">
        <f>[1]datitrim!E41</f>
        <v>0</v>
      </c>
      <c r="G53" s="125">
        <f>[1]datitrim!F41</f>
        <v>0</v>
      </c>
      <c r="H53" s="125">
        <f>[1]datitrim!G41</f>
        <v>5</v>
      </c>
      <c r="I53" s="125">
        <f>[1]datitrim!H41</f>
        <v>1662437</v>
      </c>
      <c r="J53" s="125">
        <f>[1]datitrim!I41</f>
        <v>15000</v>
      </c>
      <c r="K53" s="126">
        <f>[1]datitrim!J41</f>
        <v>1677442</v>
      </c>
    </row>
    <row r="54" spans="1:11" ht="12" customHeight="1" x14ac:dyDescent="0.2">
      <c r="A54" s="85"/>
      <c r="B54" s="92" t="s">
        <v>87</v>
      </c>
      <c r="C54" s="127"/>
      <c r="D54" s="90">
        <f>[1]datitrim!C42</f>
        <v>0</v>
      </c>
      <c r="E54" s="90">
        <f>[1]datitrim!D42</f>
        <v>0</v>
      </c>
      <c r="F54" s="90">
        <f>[1]datitrim!E42</f>
        <v>0</v>
      </c>
      <c r="G54" s="90">
        <f>[1]datitrim!F42</f>
        <v>0</v>
      </c>
      <c r="H54" s="90">
        <f>[1]datitrim!G42</f>
        <v>0</v>
      </c>
      <c r="I54" s="90">
        <f>[1]datitrim!H42</f>
        <v>0</v>
      </c>
      <c r="J54" s="90">
        <f>[1]datitrim!I42</f>
        <v>0</v>
      </c>
      <c r="K54" s="128">
        <f>[1]datitrim!J42</f>
        <v>0</v>
      </c>
    </row>
    <row r="55" spans="1:11" ht="12" customHeight="1" x14ac:dyDescent="0.2">
      <c r="A55" s="85"/>
      <c r="B55" s="129" t="s">
        <v>88</v>
      </c>
      <c r="C55" s="130"/>
      <c r="D55" s="90">
        <f>[1]datitrim!C43</f>
        <v>0</v>
      </c>
      <c r="E55" s="90">
        <f>[1]datitrim!D43</f>
        <v>0</v>
      </c>
      <c r="F55" s="90">
        <f>[1]datitrim!E43</f>
        <v>0</v>
      </c>
      <c r="G55" s="90">
        <f>[1]datitrim!F43</f>
        <v>0</v>
      </c>
      <c r="H55" s="90">
        <f>[1]datitrim!G43</f>
        <v>0</v>
      </c>
      <c r="I55" s="90">
        <f>[1]datitrim!H43</f>
        <v>0</v>
      </c>
      <c r="J55" s="90">
        <f>[1]datitrim!I43</f>
        <v>0</v>
      </c>
      <c r="K55" s="128">
        <f>[1]datitrim!J43</f>
        <v>0</v>
      </c>
    </row>
    <row r="56" spans="1:11" ht="12" customHeight="1" x14ac:dyDescent="0.2">
      <c r="A56" s="85"/>
      <c r="B56" s="129" t="s">
        <v>89</v>
      </c>
      <c r="C56" s="130"/>
      <c r="D56" s="90">
        <f>[1]datitrim!C44</f>
        <v>0</v>
      </c>
      <c r="E56" s="90">
        <f>[1]datitrim!D44</f>
        <v>0</v>
      </c>
      <c r="F56" s="90">
        <f>[1]datitrim!E44</f>
        <v>0</v>
      </c>
      <c r="G56" s="90">
        <f>[1]datitrim!F44</f>
        <v>0</v>
      </c>
      <c r="H56" s="90">
        <f>[1]datitrim!G44</f>
        <v>0</v>
      </c>
      <c r="I56" s="90">
        <f>[1]datitrim!H44</f>
        <v>0</v>
      </c>
      <c r="J56" s="90">
        <f>[1]datitrim!I44</f>
        <v>0</v>
      </c>
      <c r="K56" s="128">
        <f>[1]datitrim!J44</f>
        <v>0</v>
      </c>
    </row>
    <row r="57" spans="1:11" ht="12" customHeight="1" x14ac:dyDescent="0.2">
      <c r="A57" s="85"/>
      <c r="B57" s="129" t="s">
        <v>90</v>
      </c>
      <c r="C57" s="130"/>
      <c r="D57" s="90">
        <f>[1]datitrim!C45</f>
        <v>0</v>
      </c>
      <c r="E57" s="90">
        <f>[1]datitrim!D45</f>
        <v>0</v>
      </c>
      <c r="F57" s="90">
        <f>[1]datitrim!E45</f>
        <v>0</v>
      </c>
      <c r="G57" s="90">
        <f>[1]datitrim!F45</f>
        <v>0</v>
      </c>
      <c r="H57" s="90">
        <f>[1]datitrim!G45</f>
        <v>0</v>
      </c>
      <c r="I57" s="90">
        <f>[1]datitrim!H45</f>
        <v>0</v>
      </c>
      <c r="J57" s="90">
        <f>[1]datitrim!I45</f>
        <v>0</v>
      </c>
      <c r="K57" s="128">
        <f>[1]datitrim!J45</f>
        <v>0</v>
      </c>
    </row>
    <row r="58" spans="1:11" ht="12" customHeight="1" x14ac:dyDescent="0.2">
      <c r="A58" s="85"/>
      <c r="B58" s="129" t="s">
        <v>91</v>
      </c>
      <c r="C58" s="130"/>
      <c r="D58" s="90">
        <f>[1]datitrim!C46</f>
        <v>0</v>
      </c>
      <c r="E58" s="90">
        <f>[1]datitrim!D46</f>
        <v>0</v>
      </c>
      <c r="F58" s="90">
        <f>[1]datitrim!E46</f>
        <v>0</v>
      </c>
      <c r="G58" s="90">
        <f>[1]datitrim!F46</f>
        <v>0</v>
      </c>
      <c r="H58" s="90">
        <f>[1]datitrim!G46</f>
        <v>0</v>
      </c>
      <c r="I58" s="90">
        <f>[1]datitrim!H46</f>
        <v>0</v>
      </c>
      <c r="J58" s="90">
        <f>[1]datitrim!I46</f>
        <v>0</v>
      </c>
      <c r="K58" s="128">
        <f>[1]datitrim!J46</f>
        <v>0</v>
      </c>
    </row>
    <row r="59" spans="1:11" ht="14.1" customHeight="1" x14ac:dyDescent="0.2">
      <c r="A59" s="85"/>
      <c r="B59" s="86" t="s">
        <v>92</v>
      </c>
      <c r="C59" s="130"/>
      <c r="D59" s="90">
        <f>[1]datitrim!C47</f>
        <v>20594</v>
      </c>
      <c r="E59" s="90">
        <f>[1]datitrim!D47</f>
        <v>363914</v>
      </c>
      <c r="F59" s="90">
        <f>[1]datitrim!E47</f>
        <v>0</v>
      </c>
      <c r="G59" s="90">
        <f>[1]datitrim!F47</f>
        <v>0</v>
      </c>
      <c r="H59" s="90">
        <f>[1]datitrim!G47</f>
        <v>248</v>
      </c>
      <c r="I59" s="90">
        <f>[1]datitrim!H47</f>
        <v>363476</v>
      </c>
      <c r="J59" s="131">
        <f>[1]datitrim!I47</f>
        <v>0</v>
      </c>
      <c r="K59" s="128">
        <f>[1]datitrim!J47</f>
        <v>363724</v>
      </c>
    </row>
    <row r="60" spans="1:11" ht="12" customHeight="1" x14ac:dyDescent="0.2">
      <c r="A60" s="85"/>
      <c r="B60" s="92" t="s">
        <v>93</v>
      </c>
      <c r="C60" s="130"/>
      <c r="D60" s="90">
        <f>[1]datitrim!C48</f>
        <v>3705</v>
      </c>
      <c r="E60" s="90">
        <f>[1]datitrim!D48</f>
        <v>17430</v>
      </c>
      <c r="F60" s="90">
        <f>[1]datitrim!E48</f>
        <v>0</v>
      </c>
      <c r="G60" s="90">
        <f>[1]datitrim!F48</f>
        <v>0</v>
      </c>
      <c r="H60" s="90">
        <f>[1]datitrim!G48</f>
        <v>208</v>
      </c>
      <c r="I60" s="90">
        <f>[1]datitrim!H48</f>
        <v>17056</v>
      </c>
      <c r="J60" s="131">
        <f>[1]datitrim!I48</f>
        <v>0</v>
      </c>
      <c r="K60" s="128">
        <f>[1]datitrim!J48</f>
        <v>17264</v>
      </c>
    </row>
    <row r="61" spans="1:11" s="75" customFormat="1" ht="12.95" customHeight="1" x14ac:dyDescent="0.2">
      <c r="A61" s="132"/>
      <c r="B61" s="133"/>
      <c r="C61" s="134" t="s">
        <v>94</v>
      </c>
      <c r="D61" s="98">
        <f t="shared" ref="D61:J61" si="5">D53+D59</f>
        <v>36217</v>
      </c>
      <c r="E61" s="98">
        <f t="shared" si="5"/>
        <v>2020036</v>
      </c>
      <c r="F61" s="98">
        <f t="shared" si="5"/>
        <v>0</v>
      </c>
      <c r="G61" s="98">
        <f t="shared" si="5"/>
        <v>0</v>
      </c>
      <c r="H61" s="98">
        <f t="shared" si="5"/>
        <v>253</v>
      </c>
      <c r="I61" s="98">
        <f t="shared" si="5"/>
        <v>2025913</v>
      </c>
      <c r="J61" s="98">
        <f t="shared" si="5"/>
        <v>15000</v>
      </c>
      <c r="K61" s="135">
        <f>H61+I61+J61</f>
        <v>2041166</v>
      </c>
    </row>
    <row r="62" spans="1:11" ht="14.1" customHeight="1" x14ac:dyDescent="0.2">
      <c r="A62" s="495"/>
      <c r="B62" s="100"/>
      <c r="C62" s="101" t="str">
        <f>"Variazione %   "&amp;[1]datitrim!$I$1&amp;" / "&amp;[1]datitrim!$I$1-1</f>
        <v>Variazione %   2015 / 2014</v>
      </c>
      <c r="D62" s="102">
        <f>[1]datitrim!K49</f>
        <v>-21.25</v>
      </c>
      <c r="E62" s="102">
        <f>[1]datitrim!L49</f>
        <v>-43.53</v>
      </c>
      <c r="F62" s="102"/>
      <c r="G62" s="102"/>
      <c r="H62" s="102">
        <f>[1]datitrim!O49</f>
        <v>-99.92</v>
      </c>
      <c r="I62" s="102">
        <f>[1]datitrim!P49</f>
        <v>-37.200000000000003</v>
      </c>
      <c r="J62" s="102">
        <f>[1]datitrim!Q49</f>
        <v>-39.869999999999997</v>
      </c>
      <c r="K62" s="136">
        <f>[1]datitrim!R49</f>
        <v>-42.55</v>
      </c>
    </row>
    <row r="63" spans="1:11" ht="14.1" customHeight="1" x14ac:dyDescent="0.2">
      <c r="A63" s="515" t="str">
        <f>"Variazione %   "&amp;[1]datitrim!$I$1&amp;" / "&amp;[1]datitrim!$I$1-1&amp;" su basi omogenee *"</f>
        <v>Variazione %   2015 / 2014 su basi omogenee *</v>
      </c>
      <c r="B63" s="516"/>
      <c r="C63" s="533"/>
      <c r="D63" s="102">
        <f>[1]omogenei!K49</f>
        <v>-21.25</v>
      </c>
      <c r="E63" s="102">
        <f>[1]omogenei!L49</f>
        <v>-43.53</v>
      </c>
      <c r="F63" s="102"/>
      <c r="G63" s="102"/>
      <c r="H63" s="102">
        <f>[1]omogenei!O49</f>
        <v>-99.92</v>
      </c>
      <c r="I63" s="102">
        <f>[1]omogenei!P49</f>
        <v>-37.200000000000003</v>
      </c>
      <c r="J63" s="102">
        <f>[1]omogenei!Q49</f>
        <v>-39.869999999999997</v>
      </c>
      <c r="K63" s="103">
        <f>[1]omogenei!R49</f>
        <v>-42.55</v>
      </c>
    </row>
    <row r="64" spans="1:11" ht="14.1" customHeight="1" x14ac:dyDescent="0.2">
      <c r="A64" s="104"/>
      <c r="B64" s="137"/>
      <c r="C64" s="138" t="s">
        <v>95</v>
      </c>
      <c r="D64" s="139">
        <f>[1]datitrim!C61</f>
        <v>60239</v>
      </c>
      <c r="E64" s="107">
        <f>[1]datitrim!D61</f>
        <v>151526</v>
      </c>
      <c r="F64" s="107">
        <f>[1]datitrim!E61</f>
        <v>50684</v>
      </c>
      <c r="G64" s="107">
        <f>[1]datitrim!F61</f>
        <v>47336</v>
      </c>
      <c r="H64" s="107">
        <f>[1]datitrim!G61</f>
        <v>4185</v>
      </c>
      <c r="I64" s="107">
        <f>[1]datitrim!H61</f>
        <v>239145</v>
      </c>
      <c r="J64" s="107">
        <f>[1]datitrim!I61</f>
        <v>22611</v>
      </c>
      <c r="K64" s="140">
        <f>[1]datitrim!J61</f>
        <v>265941</v>
      </c>
    </row>
    <row r="65" spans="1:11" ht="14.1" customHeight="1" x14ac:dyDescent="0.2">
      <c r="A65" s="495"/>
      <c r="B65" s="100"/>
      <c r="C65" s="101" t="str">
        <f>"Variazione %   "&amp;[1]datitrim!$I$1&amp;" / "&amp;[1]datitrim!$I$1-1</f>
        <v>Variazione %   2015 / 2014</v>
      </c>
      <c r="D65" s="102">
        <f>[1]datitrim!K61</f>
        <v>6.25</v>
      </c>
      <c r="E65" s="102">
        <f>[1]datitrim!L61</f>
        <v>-72.45</v>
      </c>
      <c r="F65" s="102">
        <f>[1]datitrim!M61</f>
        <v>-68.2</v>
      </c>
      <c r="G65" s="102">
        <f>[1]datitrim!N61</f>
        <v>-61.66</v>
      </c>
      <c r="H65" s="102">
        <f>[1]datitrim!O61</f>
        <v>118.2</v>
      </c>
      <c r="I65" s="102">
        <f>[1]datitrim!P61</f>
        <v>-64.56</v>
      </c>
      <c r="J65" s="102">
        <f>[1]datitrim!Q61</f>
        <v>-0.82</v>
      </c>
      <c r="K65" s="136">
        <f>[1]datitrim!R61</f>
        <v>-61.98</v>
      </c>
    </row>
    <row r="66" spans="1:11" ht="14.1" customHeight="1" x14ac:dyDescent="0.2">
      <c r="A66" s="515" t="str">
        <f>"Variazione %   "&amp;[1]datitrim!$I$1&amp;" / "&amp;[1]datitrim!$I$1-1&amp;" su basi omogenee *"</f>
        <v>Variazione %   2015 / 2014 su basi omogenee *</v>
      </c>
      <c r="B66" s="516"/>
      <c r="C66" s="533"/>
      <c r="D66" s="102">
        <f>[1]omogenei!K61</f>
        <v>6.25</v>
      </c>
      <c r="E66" s="102">
        <f>[1]omogenei!L61</f>
        <v>-72.45</v>
      </c>
      <c r="F66" s="102">
        <f>[1]omogenei!M61</f>
        <v>-68.2</v>
      </c>
      <c r="G66" s="102">
        <f>[1]omogenei!N61</f>
        <v>-61.66</v>
      </c>
      <c r="H66" s="102">
        <f>[1]omogenei!O61</f>
        <v>118.2</v>
      </c>
      <c r="I66" s="102">
        <f>[1]omogenei!P61</f>
        <v>-64.56</v>
      </c>
      <c r="J66" s="102">
        <f>[1]omogenei!Q61</f>
        <v>-0.82</v>
      </c>
      <c r="K66" s="103">
        <f>[1]omogenei!R61</f>
        <v>-61.98</v>
      </c>
    </row>
    <row r="67" spans="1:11" ht="14.1" customHeight="1" x14ac:dyDescent="0.2">
      <c r="A67" s="141" t="s">
        <v>96</v>
      </c>
      <c r="B67" s="142"/>
      <c r="C67" s="142"/>
      <c r="D67" s="112">
        <f>[1]datitrim!C50</f>
        <v>110171</v>
      </c>
      <c r="E67" s="112">
        <f>[1]datitrim!D50</f>
        <v>4183827</v>
      </c>
      <c r="F67" s="112">
        <f>[1]datitrim!E50</f>
        <v>142</v>
      </c>
      <c r="G67" s="112">
        <f>[1]datitrim!F50</f>
        <v>7429</v>
      </c>
      <c r="H67" s="112">
        <f>[1]datitrim!G50</f>
        <v>8900</v>
      </c>
      <c r="I67" s="112">
        <f>[1]datitrim!H50</f>
        <v>4381</v>
      </c>
      <c r="J67" s="112">
        <f>[1]datitrim!I50</f>
        <v>2270</v>
      </c>
      <c r="K67" s="126">
        <f>[1]datitrim!J50</f>
        <v>15551</v>
      </c>
    </row>
    <row r="68" spans="1:11" ht="12" customHeight="1" x14ac:dyDescent="0.2">
      <c r="A68" s="85"/>
      <c r="B68" s="92" t="s">
        <v>97</v>
      </c>
      <c r="D68" s="90">
        <f>[1]datitrim!C59</f>
        <v>109290</v>
      </c>
      <c r="E68" s="90">
        <f>[1]datitrim!D59</f>
        <v>4178227</v>
      </c>
      <c r="F68" s="90">
        <f>[1]datitrim!E59</f>
        <v>142</v>
      </c>
      <c r="G68" s="90">
        <f>[1]datitrim!F59</f>
        <v>7429</v>
      </c>
      <c r="H68" s="90">
        <f>[1]datitrim!G59</f>
        <v>8892</v>
      </c>
      <c r="I68" s="90">
        <f>[1]datitrim!H59</f>
        <v>4381</v>
      </c>
      <c r="J68" s="90">
        <f>[1]datitrim!I59</f>
        <v>2250</v>
      </c>
      <c r="K68" s="128">
        <f>[1]datitrim!J59</f>
        <v>15523</v>
      </c>
    </row>
    <row r="69" spans="1:11" ht="12" customHeight="1" x14ac:dyDescent="0.2">
      <c r="A69" s="85"/>
      <c r="B69" s="92"/>
      <c r="C69" s="69" t="s">
        <v>98</v>
      </c>
      <c r="D69" s="90">
        <f>[1]datitrim!C60</f>
        <v>880</v>
      </c>
      <c r="E69" s="90">
        <f>[1]datitrim!D60</f>
        <v>5518</v>
      </c>
      <c r="F69" s="90">
        <f>[1]datitrim!E60</f>
        <v>0</v>
      </c>
      <c r="G69" s="90">
        <f>[1]datitrim!F60</f>
        <v>0</v>
      </c>
      <c r="H69" s="90">
        <f>[1]datitrim!G60</f>
        <v>8</v>
      </c>
      <c r="I69" s="90">
        <f>[1]datitrim!H60</f>
        <v>0</v>
      </c>
      <c r="J69" s="90">
        <f>[1]datitrim!I60</f>
        <v>20</v>
      </c>
      <c r="K69" s="128">
        <f>[1]datitrim!J60</f>
        <v>28</v>
      </c>
    </row>
    <row r="70" spans="1:11" ht="12" customHeight="1" x14ac:dyDescent="0.2">
      <c r="A70" s="85"/>
      <c r="B70" s="143"/>
      <c r="C70" s="69" t="s">
        <v>99</v>
      </c>
      <c r="D70" s="90">
        <f>[1]datitrim!C62</f>
        <v>0</v>
      </c>
      <c r="E70" s="90">
        <f>[1]datitrim!D62</f>
        <v>0</v>
      </c>
      <c r="F70" s="90">
        <f>[1]datitrim!E62</f>
        <v>0</v>
      </c>
      <c r="G70" s="90">
        <f>[1]datitrim!F62</f>
        <v>0</v>
      </c>
      <c r="H70" s="90">
        <f>[1]datitrim!G62</f>
        <v>0</v>
      </c>
      <c r="I70" s="90">
        <f>[1]datitrim!H62</f>
        <v>0</v>
      </c>
      <c r="J70" s="90">
        <f>[1]datitrim!I62</f>
        <v>0</v>
      </c>
      <c r="K70" s="128">
        <f>[1]datitrim!J62</f>
        <v>0</v>
      </c>
    </row>
    <row r="71" spans="1:11" ht="12" customHeight="1" x14ac:dyDescent="0.2">
      <c r="A71" s="85"/>
      <c r="B71" s="93"/>
      <c r="C71" s="86" t="s">
        <v>100</v>
      </c>
      <c r="D71" s="144">
        <f>[1]datitrim!C63</f>
        <v>1</v>
      </c>
      <c r="E71" s="144">
        <f>[1]datitrim!D63</f>
        <v>82</v>
      </c>
      <c r="F71" s="144">
        <f>[1]datitrim!E63</f>
        <v>0</v>
      </c>
      <c r="G71" s="144">
        <f>[1]datitrim!F63</f>
        <v>0</v>
      </c>
      <c r="H71" s="144">
        <f>[1]datitrim!G63</f>
        <v>0</v>
      </c>
      <c r="I71" s="144">
        <f>[1]datitrim!H63</f>
        <v>0</v>
      </c>
      <c r="J71" s="144">
        <f>[1]datitrim!I63</f>
        <v>0</v>
      </c>
      <c r="K71" s="135">
        <f>[1]datitrim!J63</f>
        <v>0</v>
      </c>
    </row>
    <row r="72" spans="1:11" ht="12.95" customHeight="1" x14ac:dyDescent="0.2">
      <c r="A72" s="122"/>
      <c r="B72" s="145" t="s">
        <v>29</v>
      </c>
      <c r="C72" s="146"/>
      <c r="D72" s="112"/>
      <c r="E72" s="112"/>
      <c r="F72" s="112"/>
      <c r="G72" s="112"/>
      <c r="H72" s="112"/>
      <c r="I72" s="112"/>
      <c r="J72" s="112"/>
      <c r="K72" s="126"/>
    </row>
    <row r="73" spans="1:11" s="75" customFormat="1" ht="12.95" customHeight="1" x14ac:dyDescent="0.2">
      <c r="A73" s="132"/>
      <c r="B73" s="147" t="s">
        <v>30</v>
      </c>
      <c r="C73" s="148"/>
      <c r="D73" s="149">
        <f>D24+D27+D38+D41+D61+D64</f>
        <v>4147346</v>
      </c>
      <c r="E73" s="149">
        <f>E24+E27+E38+E41+E61+E64+E67</f>
        <v>159338602</v>
      </c>
      <c r="F73" s="149">
        <f>F24+F27+F38+F41+F61+F64</f>
        <v>563008</v>
      </c>
      <c r="G73" s="149">
        <f>G24+G27+G38+G41+G61+G64+G67</f>
        <v>2918340</v>
      </c>
      <c r="H73" s="149">
        <f>H24+H27+H38+H41+H61+H64+H67</f>
        <v>696575</v>
      </c>
      <c r="I73" s="149">
        <f>I24+I27+I38+I41+I61+I64+I67</f>
        <v>78829299</v>
      </c>
      <c r="J73" s="149">
        <f>J24+J27+J38+J41+J61+J64+J67</f>
        <v>3049829</v>
      </c>
      <c r="K73" s="149">
        <f>H73+I73+J73</f>
        <v>82575703</v>
      </c>
    </row>
    <row r="74" spans="1:11" ht="14.1" customHeight="1" x14ac:dyDescent="0.2">
      <c r="A74" s="495"/>
      <c r="B74" s="100"/>
      <c r="C74" s="101" t="str">
        <f>"Variazione %   "&amp;[1]datitrim!$I$1&amp;" / "&amp;[1]datitrim!$I$1-1</f>
        <v>Variazione %   2015 / 2014</v>
      </c>
      <c r="D74" s="102">
        <f>[1]datitrim!K51</f>
        <v>-0.04</v>
      </c>
      <c r="E74" s="102">
        <f>[1]datitrim!L51</f>
        <v>4.38</v>
      </c>
      <c r="F74" s="102">
        <f>[1]datitrim!M51</f>
        <v>-1.81</v>
      </c>
      <c r="G74" s="102">
        <f>[1]datitrim!N51</f>
        <v>128.06</v>
      </c>
      <c r="H74" s="102">
        <f>[1]datitrim!O51</f>
        <v>-36.75</v>
      </c>
      <c r="I74" s="102">
        <f>[1]datitrim!P51</f>
        <v>5.67</v>
      </c>
      <c r="J74" s="102">
        <f>[1]datitrim!Q51</f>
        <v>7.29</v>
      </c>
      <c r="K74" s="136">
        <f>[1]datitrim!R51</f>
        <v>5.14</v>
      </c>
    </row>
    <row r="75" spans="1:11" ht="14.1" customHeight="1" x14ac:dyDescent="0.2">
      <c r="A75" s="515" t="str">
        <f>"Variazione %   "&amp;[1]datitrim!$I$1&amp;" / "&amp;[1]datitrim!$I$1-1&amp;" su basi omogenee *"</f>
        <v>Variazione %   2015 / 2014 su basi omogenee *</v>
      </c>
      <c r="B75" s="516"/>
      <c r="C75" s="533"/>
      <c r="D75" s="102">
        <f>[1]omogenei!K51</f>
        <v>-0.04</v>
      </c>
      <c r="E75" s="102">
        <f>[1]omogenei!L51</f>
        <v>4.38</v>
      </c>
      <c r="F75" s="102">
        <f>[1]omogenei!M51</f>
        <v>-1.81</v>
      </c>
      <c r="G75" s="102">
        <f>[1]omogenei!N51</f>
        <v>128.06</v>
      </c>
      <c r="H75" s="102">
        <f>[1]omogenei!O51</f>
        <v>-36.75</v>
      </c>
      <c r="I75" s="102">
        <f>[1]omogenei!P51</f>
        <v>5.67</v>
      </c>
      <c r="J75" s="102">
        <f>[1]omogenei!Q51</f>
        <v>7.29</v>
      </c>
      <c r="K75" s="103">
        <f>[1]omogenei!R51</f>
        <v>5.14</v>
      </c>
    </row>
    <row r="76" spans="1:11" ht="12" customHeight="1" x14ac:dyDescent="0.2">
      <c r="A76" s="150"/>
      <c r="B76" s="339" t="s">
        <v>191</v>
      </c>
      <c r="C76" s="146"/>
      <c r="D76" s="87"/>
      <c r="E76" s="87"/>
      <c r="F76" s="87"/>
      <c r="G76" s="87"/>
      <c r="H76" s="87"/>
      <c r="I76" s="87"/>
      <c r="J76" s="87"/>
      <c r="K76" s="88"/>
    </row>
    <row r="77" spans="1:11" ht="12" customHeight="1" x14ac:dyDescent="0.2">
      <c r="A77" s="151"/>
      <c r="B77" s="340" t="s">
        <v>192</v>
      </c>
      <c r="C77" s="341"/>
      <c r="D77" s="152">
        <f>[1]datitrim!C52</f>
        <v>891275</v>
      </c>
      <c r="E77" s="152">
        <f>[1]datitrim!D52</f>
        <v>34692081</v>
      </c>
      <c r="F77" s="152">
        <f>[1]datitrim!E52</f>
        <v>11626</v>
      </c>
      <c r="G77" s="144">
        <f>[1]datitrim!F52</f>
        <v>36868</v>
      </c>
      <c r="H77" s="152">
        <f>[1]datitrim!G52</f>
        <v>55760</v>
      </c>
      <c r="I77" s="152">
        <f>[1]datitrim!H52</f>
        <v>371809</v>
      </c>
      <c r="J77" s="153">
        <f>[1]datitrim!I52</f>
        <v>0</v>
      </c>
      <c r="K77" s="135">
        <f>[1]datitrim!J52</f>
        <v>427569</v>
      </c>
    </row>
    <row r="78" spans="1:11" ht="15.2" customHeight="1" x14ac:dyDescent="0.2">
      <c r="A78" s="154"/>
      <c r="B78" s="155" t="str">
        <f>"Numero nuove convenzioni emesse per polizze collettive "&amp;IF([1]datitrim!J1=0,"nell'anno ","a tutto il "&amp;TRIM([1]datitrim!J1)&amp;" trimestre ")&amp;[1]datitrim!I1&amp;":   "&amp;[1]datitrim!C53</f>
        <v>Numero nuove convenzioni emesse per polizze collettive nell'anno 2015:   7569</v>
      </c>
      <c r="C78" s="137"/>
      <c r="D78" s="156"/>
      <c r="E78" s="137"/>
      <c r="F78" s="137"/>
      <c r="G78" s="156"/>
      <c r="H78" s="156"/>
      <c r="I78" s="156"/>
      <c r="J78" s="156"/>
      <c r="K78" s="157"/>
    </row>
    <row r="79" spans="1:11" ht="14.1" customHeight="1" x14ac:dyDescent="0.2">
      <c r="D79" s="158"/>
      <c r="G79" s="159"/>
      <c r="H79" s="158"/>
      <c r="I79" s="158"/>
      <c r="J79" s="158"/>
      <c r="K79" s="158"/>
    </row>
    <row r="80" spans="1:11" ht="6.95" customHeight="1" x14ac:dyDescent="0.2">
      <c r="A80" s="69"/>
      <c r="B80" s="86"/>
      <c r="D80" s="159"/>
      <c r="E80" s="69"/>
      <c r="F80" s="69"/>
      <c r="G80" s="159"/>
      <c r="H80" s="159"/>
      <c r="I80" s="159"/>
      <c r="J80" s="159"/>
      <c r="K80" s="160"/>
    </row>
    <row r="81" spans="1:11" ht="12.95" customHeight="1" x14ac:dyDescent="0.2">
      <c r="A81" s="537" t="s">
        <v>101</v>
      </c>
      <c r="B81" s="538"/>
      <c r="C81" s="538"/>
      <c r="D81" s="538"/>
      <c r="E81" s="538"/>
      <c r="F81" s="538"/>
      <c r="G81" s="538"/>
      <c r="H81" s="538"/>
      <c r="I81" s="538"/>
      <c r="J81" s="538"/>
      <c r="K81" s="538"/>
    </row>
    <row r="82" spans="1:11" ht="12.95" customHeight="1" x14ac:dyDescent="0.2">
      <c r="A82" s="538"/>
      <c r="B82" s="538"/>
      <c r="C82" s="538"/>
      <c r="D82" s="538"/>
      <c r="E82" s="538"/>
      <c r="F82" s="538"/>
      <c r="G82" s="538"/>
      <c r="H82" s="538"/>
      <c r="I82" s="538"/>
      <c r="J82" s="538"/>
      <c r="K82" s="538"/>
    </row>
  </sheetData>
  <mergeCells count="11">
    <mergeCell ref="A50:C52"/>
    <mergeCell ref="A63:C63"/>
    <mergeCell ref="A66:C66"/>
    <mergeCell ref="A75:C75"/>
    <mergeCell ref="A81:K82"/>
    <mergeCell ref="A43:C43"/>
    <mergeCell ref="A7:C9"/>
    <mergeCell ref="B18:C18"/>
    <mergeCell ref="A26:C26"/>
    <mergeCell ref="B36:C36"/>
    <mergeCell ref="A40:C40"/>
  </mergeCells>
  <printOptions horizontalCentered="1"/>
  <pageMargins left="0.19685039370078741" right="0.19685039370078741" top="0.39370078740157483" bottom="0" header="0.19685039370078741" footer="0"/>
  <pageSetup paperSize="9" scale="87" orientation="landscape" horizontalDpi="4294967292" verticalDpi="300" r:id="rId1"/>
  <headerFooter alignWithMargins="0">
    <oddHeader>&amp;L&amp;"Arial,Normale"&amp;8IVASS - SERVIZIO STUDI E GESTIONE DATI
DIVISIONE STUDI E ANALISI STATISTICHE</oddHeader>
  </headerFooter>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7"/>
  <sheetViews>
    <sheetView showGridLines="0" zoomScaleNormal="100" workbookViewId="0">
      <selection activeCell="G35" sqref="G35"/>
    </sheetView>
  </sheetViews>
  <sheetFormatPr defaultColWidth="9" defaultRowHeight="12.75" x14ac:dyDescent="0.2"/>
  <cols>
    <col min="1" max="1" width="3.28515625" style="67" customWidth="1"/>
    <col min="2" max="2" width="1.42578125" style="1" customWidth="1"/>
    <col min="3" max="3" width="9.42578125" style="1" customWidth="1"/>
    <col min="4" max="4" width="26.85546875" style="2" customWidth="1"/>
    <col min="5" max="5" width="14.85546875" style="1" bestFit="1" customWidth="1"/>
    <col min="6" max="6" width="12.85546875" style="1" customWidth="1"/>
    <col min="7" max="7" width="14.85546875" style="1" customWidth="1"/>
    <col min="8" max="8" width="8.7109375" style="1" customWidth="1"/>
    <col min="9" max="10" width="8.42578125" style="1" bestFit="1" customWidth="1"/>
    <col min="11" max="256" width="9" style="1"/>
    <col min="257" max="257" width="3.28515625" style="1" customWidth="1"/>
    <col min="258" max="258" width="1.42578125" style="1" customWidth="1"/>
    <col min="259" max="259" width="9.42578125" style="1" customWidth="1"/>
    <col min="260" max="260" width="26.85546875" style="1" customWidth="1"/>
    <col min="261" max="262" width="12.85546875" style="1" customWidth="1"/>
    <col min="263" max="263" width="14.85546875" style="1" customWidth="1"/>
    <col min="264" max="264" width="8.42578125" style="1" customWidth="1"/>
    <col min="265" max="266" width="8.42578125" style="1" bestFit="1" customWidth="1"/>
    <col min="267" max="512" width="9" style="1"/>
    <col min="513" max="513" width="3.28515625" style="1" customWidth="1"/>
    <col min="514" max="514" width="1.42578125" style="1" customWidth="1"/>
    <col min="515" max="515" width="9.42578125" style="1" customWidth="1"/>
    <col min="516" max="516" width="26.85546875" style="1" customWidth="1"/>
    <col min="517" max="518" width="12.85546875" style="1" customWidth="1"/>
    <col min="519" max="519" width="14.85546875" style="1" customWidth="1"/>
    <col min="520" max="520" width="8.42578125" style="1" customWidth="1"/>
    <col min="521" max="522" width="8.42578125" style="1" bestFit="1" customWidth="1"/>
    <col min="523" max="768" width="9" style="1"/>
    <col min="769" max="769" width="3.28515625" style="1" customWidth="1"/>
    <col min="770" max="770" width="1.42578125" style="1" customWidth="1"/>
    <col min="771" max="771" width="9.42578125" style="1" customWidth="1"/>
    <col min="772" max="772" width="26.85546875" style="1" customWidth="1"/>
    <col min="773" max="774" width="12.85546875" style="1" customWidth="1"/>
    <col min="775" max="775" width="14.85546875" style="1" customWidth="1"/>
    <col min="776" max="776" width="8.42578125" style="1" customWidth="1"/>
    <col min="777" max="778" width="8.42578125" style="1" bestFit="1" customWidth="1"/>
    <col min="779" max="1024" width="9" style="1"/>
    <col min="1025" max="1025" width="3.28515625" style="1" customWidth="1"/>
    <col min="1026" max="1026" width="1.42578125" style="1" customWidth="1"/>
    <col min="1027" max="1027" width="9.42578125" style="1" customWidth="1"/>
    <col min="1028" max="1028" width="26.85546875" style="1" customWidth="1"/>
    <col min="1029" max="1030" width="12.85546875" style="1" customWidth="1"/>
    <col min="1031" max="1031" width="14.85546875" style="1" customWidth="1"/>
    <col min="1032" max="1032" width="8.42578125" style="1" customWidth="1"/>
    <col min="1033" max="1034" width="8.42578125" style="1" bestFit="1" customWidth="1"/>
    <col min="1035" max="1280" width="9" style="1"/>
    <col min="1281" max="1281" width="3.28515625" style="1" customWidth="1"/>
    <col min="1282" max="1282" width="1.42578125" style="1" customWidth="1"/>
    <col min="1283" max="1283" width="9.42578125" style="1" customWidth="1"/>
    <col min="1284" max="1284" width="26.85546875" style="1" customWidth="1"/>
    <col min="1285" max="1286" width="12.85546875" style="1" customWidth="1"/>
    <col min="1287" max="1287" width="14.85546875" style="1" customWidth="1"/>
    <col min="1288" max="1288" width="8.42578125" style="1" customWidth="1"/>
    <col min="1289" max="1290" width="8.42578125" style="1" bestFit="1" customWidth="1"/>
    <col min="1291" max="1536" width="9" style="1"/>
    <col min="1537" max="1537" width="3.28515625" style="1" customWidth="1"/>
    <col min="1538" max="1538" width="1.42578125" style="1" customWidth="1"/>
    <col min="1539" max="1539" width="9.42578125" style="1" customWidth="1"/>
    <col min="1540" max="1540" width="26.85546875" style="1" customWidth="1"/>
    <col min="1541" max="1542" width="12.85546875" style="1" customWidth="1"/>
    <col min="1543" max="1543" width="14.85546875" style="1" customWidth="1"/>
    <col min="1544" max="1544" width="8.42578125" style="1" customWidth="1"/>
    <col min="1545" max="1546" width="8.42578125" style="1" bestFit="1" customWidth="1"/>
    <col min="1547" max="1792" width="9" style="1"/>
    <col min="1793" max="1793" width="3.28515625" style="1" customWidth="1"/>
    <col min="1794" max="1794" width="1.42578125" style="1" customWidth="1"/>
    <col min="1795" max="1795" width="9.42578125" style="1" customWidth="1"/>
    <col min="1796" max="1796" width="26.85546875" style="1" customWidth="1"/>
    <col min="1797" max="1798" width="12.85546875" style="1" customWidth="1"/>
    <col min="1799" max="1799" width="14.85546875" style="1" customWidth="1"/>
    <col min="1800" max="1800" width="8.42578125" style="1" customWidth="1"/>
    <col min="1801" max="1802" width="8.42578125" style="1" bestFit="1" customWidth="1"/>
    <col min="1803" max="2048" width="9" style="1"/>
    <col min="2049" max="2049" width="3.28515625" style="1" customWidth="1"/>
    <col min="2050" max="2050" width="1.42578125" style="1" customWidth="1"/>
    <col min="2051" max="2051" width="9.42578125" style="1" customWidth="1"/>
    <col min="2052" max="2052" width="26.85546875" style="1" customWidth="1"/>
    <col min="2053" max="2054" width="12.85546875" style="1" customWidth="1"/>
    <col min="2055" max="2055" width="14.85546875" style="1" customWidth="1"/>
    <col min="2056" max="2056" width="8.42578125" style="1" customWidth="1"/>
    <col min="2057" max="2058" width="8.42578125" style="1" bestFit="1" customWidth="1"/>
    <col min="2059" max="2304" width="9" style="1"/>
    <col min="2305" max="2305" width="3.28515625" style="1" customWidth="1"/>
    <col min="2306" max="2306" width="1.42578125" style="1" customWidth="1"/>
    <col min="2307" max="2307" width="9.42578125" style="1" customWidth="1"/>
    <col min="2308" max="2308" width="26.85546875" style="1" customWidth="1"/>
    <col min="2309" max="2310" width="12.85546875" style="1" customWidth="1"/>
    <col min="2311" max="2311" width="14.85546875" style="1" customWidth="1"/>
    <col min="2312" max="2312" width="8.42578125" style="1" customWidth="1"/>
    <col min="2313" max="2314" width="8.42578125" style="1" bestFit="1" customWidth="1"/>
    <col min="2315" max="2560" width="9" style="1"/>
    <col min="2561" max="2561" width="3.28515625" style="1" customWidth="1"/>
    <col min="2562" max="2562" width="1.42578125" style="1" customWidth="1"/>
    <col min="2563" max="2563" width="9.42578125" style="1" customWidth="1"/>
    <col min="2564" max="2564" width="26.85546875" style="1" customWidth="1"/>
    <col min="2565" max="2566" width="12.85546875" style="1" customWidth="1"/>
    <col min="2567" max="2567" width="14.85546875" style="1" customWidth="1"/>
    <col min="2568" max="2568" width="8.42578125" style="1" customWidth="1"/>
    <col min="2569" max="2570" width="8.42578125" style="1" bestFit="1" customWidth="1"/>
    <col min="2571" max="2816" width="9" style="1"/>
    <col min="2817" max="2817" width="3.28515625" style="1" customWidth="1"/>
    <col min="2818" max="2818" width="1.42578125" style="1" customWidth="1"/>
    <col min="2819" max="2819" width="9.42578125" style="1" customWidth="1"/>
    <col min="2820" max="2820" width="26.85546875" style="1" customWidth="1"/>
    <col min="2821" max="2822" width="12.85546875" style="1" customWidth="1"/>
    <col min="2823" max="2823" width="14.85546875" style="1" customWidth="1"/>
    <col min="2824" max="2824" width="8.42578125" style="1" customWidth="1"/>
    <col min="2825" max="2826" width="8.42578125" style="1" bestFit="1" customWidth="1"/>
    <col min="2827" max="3072" width="9" style="1"/>
    <col min="3073" max="3073" width="3.28515625" style="1" customWidth="1"/>
    <col min="3074" max="3074" width="1.42578125" style="1" customWidth="1"/>
    <col min="3075" max="3075" width="9.42578125" style="1" customWidth="1"/>
    <col min="3076" max="3076" width="26.85546875" style="1" customWidth="1"/>
    <col min="3077" max="3078" width="12.85546875" style="1" customWidth="1"/>
    <col min="3079" max="3079" width="14.85546875" style="1" customWidth="1"/>
    <col min="3080" max="3080" width="8.42578125" style="1" customWidth="1"/>
    <col min="3081" max="3082" width="8.42578125" style="1" bestFit="1" customWidth="1"/>
    <col min="3083" max="3328" width="9" style="1"/>
    <col min="3329" max="3329" width="3.28515625" style="1" customWidth="1"/>
    <col min="3330" max="3330" width="1.42578125" style="1" customWidth="1"/>
    <col min="3331" max="3331" width="9.42578125" style="1" customWidth="1"/>
    <col min="3332" max="3332" width="26.85546875" style="1" customWidth="1"/>
    <col min="3333" max="3334" width="12.85546875" style="1" customWidth="1"/>
    <col min="3335" max="3335" width="14.85546875" style="1" customWidth="1"/>
    <col min="3336" max="3336" width="8.42578125" style="1" customWidth="1"/>
    <col min="3337" max="3338" width="8.42578125" style="1" bestFit="1" customWidth="1"/>
    <col min="3339" max="3584" width="9" style="1"/>
    <col min="3585" max="3585" width="3.28515625" style="1" customWidth="1"/>
    <col min="3586" max="3586" width="1.42578125" style="1" customWidth="1"/>
    <col min="3587" max="3587" width="9.42578125" style="1" customWidth="1"/>
    <col min="3588" max="3588" width="26.85546875" style="1" customWidth="1"/>
    <col min="3589" max="3590" width="12.85546875" style="1" customWidth="1"/>
    <col min="3591" max="3591" width="14.85546875" style="1" customWidth="1"/>
    <col min="3592" max="3592" width="8.42578125" style="1" customWidth="1"/>
    <col min="3593" max="3594" width="8.42578125" style="1" bestFit="1" customWidth="1"/>
    <col min="3595" max="3840" width="9" style="1"/>
    <col min="3841" max="3841" width="3.28515625" style="1" customWidth="1"/>
    <col min="3842" max="3842" width="1.42578125" style="1" customWidth="1"/>
    <col min="3843" max="3843" width="9.42578125" style="1" customWidth="1"/>
    <col min="3844" max="3844" width="26.85546875" style="1" customWidth="1"/>
    <col min="3845" max="3846" width="12.85546875" style="1" customWidth="1"/>
    <col min="3847" max="3847" width="14.85546875" style="1" customWidth="1"/>
    <col min="3848" max="3848" width="8.42578125" style="1" customWidth="1"/>
    <col min="3849" max="3850" width="8.42578125" style="1" bestFit="1" customWidth="1"/>
    <col min="3851" max="4096" width="9" style="1"/>
    <col min="4097" max="4097" width="3.28515625" style="1" customWidth="1"/>
    <col min="4098" max="4098" width="1.42578125" style="1" customWidth="1"/>
    <col min="4099" max="4099" width="9.42578125" style="1" customWidth="1"/>
    <col min="4100" max="4100" width="26.85546875" style="1" customWidth="1"/>
    <col min="4101" max="4102" width="12.85546875" style="1" customWidth="1"/>
    <col min="4103" max="4103" width="14.85546875" style="1" customWidth="1"/>
    <col min="4104" max="4104" width="8.42578125" style="1" customWidth="1"/>
    <col min="4105" max="4106" width="8.42578125" style="1" bestFit="1" customWidth="1"/>
    <col min="4107" max="4352" width="9" style="1"/>
    <col min="4353" max="4353" width="3.28515625" style="1" customWidth="1"/>
    <col min="4354" max="4354" width="1.42578125" style="1" customWidth="1"/>
    <col min="4355" max="4355" width="9.42578125" style="1" customWidth="1"/>
    <col min="4356" max="4356" width="26.85546875" style="1" customWidth="1"/>
    <col min="4357" max="4358" width="12.85546875" style="1" customWidth="1"/>
    <col min="4359" max="4359" width="14.85546875" style="1" customWidth="1"/>
    <col min="4360" max="4360" width="8.42578125" style="1" customWidth="1"/>
    <col min="4361" max="4362" width="8.42578125" style="1" bestFit="1" customWidth="1"/>
    <col min="4363" max="4608" width="9" style="1"/>
    <col min="4609" max="4609" width="3.28515625" style="1" customWidth="1"/>
    <col min="4610" max="4610" width="1.42578125" style="1" customWidth="1"/>
    <col min="4611" max="4611" width="9.42578125" style="1" customWidth="1"/>
    <col min="4612" max="4612" width="26.85546875" style="1" customWidth="1"/>
    <col min="4613" max="4614" width="12.85546875" style="1" customWidth="1"/>
    <col min="4615" max="4615" width="14.85546875" style="1" customWidth="1"/>
    <col min="4616" max="4616" width="8.42578125" style="1" customWidth="1"/>
    <col min="4617" max="4618" width="8.42578125" style="1" bestFit="1" customWidth="1"/>
    <col min="4619" max="4864" width="9" style="1"/>
    <col min="4865" max="4865" width="3.28515625" style="1" customWidth="1"/>
    <col min="4866" max="4866" width="1.42578125" style="1" customWidth="1"/>
    <col min="4867" max="4867" width="9.42578125" style="1" customWidth="1"/>
    <col min="4868" max="4868" width="26.85546875" style="1" customWidth="1"/>
    <col min="4869" max="4870" width="12.85546875" style="1" customWidth="1"/>
    <col min="4871" max="4871" width="14.85546875" style="1" customWidth="1"/>
    <col min="4872" max="4872" width="8.42578125" style="1" customWidth="1"/>
    <col min="4873" max="4874" width="8.42578125" style="1" bestFit="1" customWidth="1"/>
    <col min="4875" max="5120" width="9" style="1"/>
    <col min="5121" max="5121" width="3.28515625" style="1" customWidth="1"/>
    <col min="5122" max="5122" width="1.42578125" style="1" customWidth="1"/>
    <col min="5123" max="5123" width="9.42578125" style="1" customWidth="1"/>
    <col min="5124" max="5124" width="26.85546875" style="1" customWidth="1"/>
    <col min="5125" max="5126" width="12.85546875" style="1" customWidth="1"/>
    <col min="5127" max="5127" width="14.85546875" style="1" customWidth="1"/>
    <col min="5128" max="5128" width="8.42578125" style="1" customWidth="1"/>
    <col min="5129" max="5130" width="8.42578125" style="1" bestFit="1" customWidth="1"/>
    <col min="5131" max="5376" width="9" style="1"/>
    <col min="5377" max="5377" width="3.28515625" style="1" customWidth="1"/>
    <col min="5378" max="5378" width="1.42578125" style="1" customWidth="1"/>
    <col min="5379" max="5379" width="9.42578125" style="1" customWidth="1"/>
    <col min="5380" max="5380" width="26.85546875" style="1" customWidth="1"/>
    <col min="5381" max="5382" width="12.85546875" style="1" customWidth="1"/>
    <col min="5383" max="5383" width="14.85546875" style="1" customWidth="1"/>
    <col min="5384" max="5384" width="8.42578125" style="1" customWidth="1"/>
    <col min="5385" max="5386" width="8.42578125" style="1" bestFit="1" customWidth="1"/>
    <col min="5387" max="5632" width="9" style="1"/>
    <col min="5633" max="5633" width="3.28515625" style="1" customWidth="1"/>
    <col min="5634" max="5634" width="1.42578125" style="1" customWidth="1"/>
    <col min="5635" max="5635" width="9.42578125" style="1" customWidth="1"/>
    <col min="5636" max="5636" width="26.85546875" style="1" customWidth="1"/>
    <col min="5637" max="5638" width="12.85546875" style="1" customWidth="1"/>
    <col min="5639" max="5639" width="14.85546875" style="1" customWidth="1"/>
    <col min="5640" max="5640" width="8.42578125" style="1" customWidth="1"/>
    <col min="5641" max="5642" width="8.42578125" style="1" bestFit="1" customWidth="1"/>
    <col min="5643" max="5888" width="9" style="1"/>
    <col min="5889" max="5889" width="3.28515625" style="1" customWidth="1"/>
    <col min="5890" max="5890" width="1.42578125" style="1" customWidth="1"/>
    <col min="5891" max="5891" width="9.42578125" style="1" customWidth="1"/>
    <col min="5892" max="5892" width="26.85546875" style="1" customWidth="1"/>
    <col min="5893" max="5894" width="12.85546875" style="1" customWidth="1"/>
    <col min="5895" max="5895" width="14.85546875" style="1" customWidth="1"/>
    <col min="5896" max="5896" width="8.42578125" style="1" customWidth="1"/>
    <col min="5897" max="5898" width="8.42578125" style="1" bestFit="1" customWidth="1"/>
    <col min="5899" max="6144" width="9" style="1"/>
    <col min="6145" max="6145" width="3.28515625" style="1" customWidth="1"/>
    <col min="6146" max="6146" width="1.42578125" style="1" customWidth="1"/>
    <col min="6147" max="6147" width="9.42578125" style="1" customWidth="1"/>
    <col min="6148" max="6148" width="26.85546875" style="1" customWidth="1"/>
    <col min="6149" max="6150" width="12.85546875" style="1" customWidth="1"/>
    <col min="6151" max="6151" width="14.85546875" style="1" customWidth="1"/>
    <col min="6152" max="6152" width="8.42578125" style="1" customWidth="1"/>
    <col min="6153" max="6154" width="8.42578125" style="1" bestFit="1" customWidth="1"/>
    <col min="6155" max="6400" width="9" style="1"/>
    <col min="6401" max="6401" width="3.28515625" style="1" customWidth="1"/>
    <col min="6402" max="6402" width="1.42578125" style="1" customWidth="1"/>
    <col min="6403" max="6403" width="9.42578125" style="1" customWidth="1"/>
    <col min="6404" max="6404" width="26.85546875" style="1" customWidth="1"/>
    <col min="6405" max="6406" width="12.85546875" style="1" customWidth="1"/>
    <col min="6407" max="6407" width="14.85546875" style="1" customWidth="1"/>
    <col min="6408" max="6408" width="8.42578125" style="1" customWidth="1"/>
    <col min="6409" max="6410" width="8.42578125" style="1" bestFit="1" customWidth="1"/>
    <col min="6411" max="6656" width="9" style="1"/>
    <col min="6657" max="6657" width="3.28515625" style="1" customWidth="1"/>
    <col min="6658" max="6658" width="1.42578125" style="1" customWidth="1"/>
    <col min="6659" max="6659" width="9.42578125" style="1" customWidth="1"/>
    <col min="6660" max="6660" width="26.85546875" style="1" customWidth="1"/>
    <col min="6661" max="6662" width="12.85546875" style="1" customWidth="1"/>
    <col min="6663" max="6663" width="14.85546875" style="1" customWidth="1"/>
    <col min="6664" max="6664" width="8.42578125" style="1" customWidth="1"/>
    <col min="6665" max="6666" width="8.42578125" style="1" bestFit="1" customWidth="1"/>
    <col min="6667" max="6912" width="9" style="1"/>
    <col min="6913" max="6913" width="3.28515625" style="1" customWidth="1"/>
    <col min="6914" max="6914" width="1.42578125" style="1" customWidth="1"/>
    <col min="6915" max="6915" width="9.42578125" style="1" customWidth="1"/>
    <col min="6916" max="6916" width="26.85546875" style="1" customWidth="1"/>
    <col min="6917" max="6918" width="12.85546875" style="1" customWidth="1"/>
    <col min="6919" max="6919" width="14.85546875" style="1" customWidth="1"/>
    <col min="6920" max="6920" width="8.42578125" style="1" customWidth="1"/>
    <col min="6921" max="6922" width="8.42578125" style="1" bestFit="1" customWidth="1"/>
    <col min="6923" max="7168" width="9" style="1"/>
    <col min="7169" max="7169" width="3.28515625" style="1" customWidth="1"/>
    <col min="7170" max="7170" width="1.42578125" style="1" customWidth="1"/>
    <col min="7171" max="7171" width="9.42578125" style="1" customWidth="1"/>
    <col min="7172" max="7172" width="26.85546875" style="1" customWidth="1"/>
    <col min="7173" max="7174" width="12.85546875" style="1" customWidth="1"/>
    <col min="7175" max="7175" width="14.85546875" style="1" customWidth="1"/>
    <col min="7176" max="7176" width="8.42578125" style="1" customWidth="1"/>
    <col min="7177" max="7178" width="8.42578125" style="1" bestFit="1" customWidth="1"/>
    <col min="7179" max="7424" width="9" style="1"/>
    <col min="7425" max="7425" width="3.28515625" style="1" customWidth="1"/>
    <col min="7426" max="7426" width="1.42578125" style="1" customWidth="1"/>
    <col min="7427" max="7427" width="9.42578125" style="1" customWidth="1"/>
    <col min="7428" max="7428" width="26.85546875" style="1" customWidth="1"/>
    <col min="7429" max="7430" width="12.85546875" style="1" customWidth="1"/>
    <col min="7431" max="7431" width="14.85546875" style="1" customWidth="1"/>
    <col min="7432" max="7432" width="8.42578125" style="1" customWidth="1"/>
    <col min="7433" max="7434" width="8.42578125" style="1" bestFit="1" customWidth="1"/>
    <col min="7435" max="7680" width="9" style="1"/>
    <col min="7681" max="7681" width="3.28515625" style="1" customWidth="1"/>
    <col min="7682" max="7682" width="1.42578125" style="1" customWidth="1"/>
    <col min="7683" max="7683" width="9.42578125" style="1" customWidth="1"/>
    <col min="7684" max="7684" width="26.85546875" style="1" customWidth="1"/>
    <col min="7685" max="7686" width="12.85546875" style="1" customWidth="1"/>
    <col min="7687" max="7687" width="14.85546875" style="1" customWidth="1"/>
    <col min="7688" max="7688" width="8.42578125" style="1" customWidth="1"/>
    <col min="7689" max="7690" width="8.42578125" style="1" bestFit="1" customWidth="1"/>
    <col min="7691" max="7936" width="9" style="1"/>
    <col min="7937" max="7937" width="3.28515625" style="1" customWidth="1"/>
    <col min="7938" max="7938" width="1.42578125" style="1" customWidth="1"/>
    <col min="7939" max="7939" width="9.42578125" style="1" customWidth="1"/>
    <col min="7940" max="7940" width="26.85546875" style="1" customWidth="1"/>
    <col min="7941" max="7942" width="12.85546875" style="1" customWidth="1"/>
    <col min="7943" max="7943" width="14.85546875" style="1" customWidth="1"/>
    <col min="7944" max="7944" width="8.42578125" style="1" customWidth="1"/>
    <col min="7945" max="7946" width="8.42578125" style="1" bestFit="1" customWidth="1"/>
    <col min="7947" max="8192" width="9" style="1"/>
    <col min="8193" max="8193" width="3.28515625" style="1" customWidth="1"/>
    <col min="8194" max="8194" width="1.42578125" style="1" customWidth="1"/>
    <col min="8195" max="8195" width="9.42578125" style="1" customWidth="1"/>
    <col min="8196" max="8196" width="26.85546875" style="1" customWidth="1"/>
    <col min="8197" max="8198" width="12.85546875" style="1" customWidth="1"/>
    <col min="8199" max="8199" width="14.85546875" style="1" customWidth="1"/>
    <col min="8200" max="8200" width="8.42578125" style="1" customWidth="1"/>
    <col min="8201" max="8202" width="8.42578125" style="1" bestFit="1" customWidth="1"/>
    <col min="8203" max="8448" width="9" style="1"/>
    <col min="8449" max="8449" width="3.28515625" style="1" customWidth="1"/>
    <col min="8450" max="8450" width="1.42578125" style="1" customWidth="1"/>
    <col min="8451" max="8451" width="9.42578125" style="1" customWidth="1"/>
    <col min="8452" max="8452" width="26.85546875" style="1" customWidth="1"/>
    <col min="8453" max="8454" width="12.85546875" style="1" customWidth="1"/>
    <col min="8455" max="8455" width="14.85546875" style="1" customWidth="1"/>
    <col min="8456" max="8456" width="8.42578125" style="1" customWidth="1"/>
    <col min="8457" max="8458" width="8.42578125" style="1" bestFit="1" customWidth="1"/>
    <col min="8459" max="8704" width="9" style="1"/>
    <col min="8705" max="8705" width="3.28515625" style="1" customWidth="1"/>
    <col min="8706" max="8706" width="1.42578125" style="1" customWidth="1"/>
    <col min="8707" max="8707" width="9.42578125" style="1" customWidth="1"/>
    <col min="8708" max="8708" width="26.85546875" style="1" customWidth="1"/>
    <col min="8709" max="8710" width="12.85546875" style="1" customWidth="1"/>
    <col min="8711" max="8711" width="14.85546875" style="1" customWidth="1"/>
    <col min="8712" max="8712" width="8.42578125" style="1" customWidth="1"/>
    <col min="8713" max="8714" width="8.42578125" style="1" bestFit="1" customWidth="1"/>
    <col min="8715" max="8960" width="9" style="1"/>
    <col min="8961" max="8961" width="3.28515625" style="1" customWidth="1"/>
    <col min="8962" max="8962" width="1.42578125" style="1" customWidth="1"/>
    <col min="8963" max="8963" width="9.42578125" style="1" customWidth="1"/>
    <col min="8964" max="8964" width="26.85546875" style="1" customWidth="1"/>
    <col min="8965" max="8966" width="12.85546875" style="1" customWidth="1"/>
    <col min="8967" max="8967" width="14.85546875" style="1" customWidth="1"/>
    <col min="8968" max="8968" width="8.42578125" style="1" customWidth="1"/>
    <col min="8969" max="8970" width="8.42578125" style="1" bestFit="1" customWidth="1"/>
    <col min="8971" max="9216" width="9" style="1"/>
    <col min="9217" max="9217" width="3.28515625" style="1" customWidth="1"/>
    <col min="9218" max="9218" width="1.42578125" style="1" customWidth="1"/>
    <col min="9219" max="9219" width="9.42578125" style="1" customWidth="1"/>
    <col min="9220" max="9220" width="26.85546875" style="1" customWidth="1"/>
    <col min="9221" max="9222" width="12.85546875" style="1" customWidth="1"/>
    <col min="9223" max="9223" width="14.85546875" style="1" customWidth="1"/>
    <col min="9224" max="9224" width="8.42578125" style="1" customWidth="1"/>
    <col min="9225" max="9226" width="8.42578125" style="1" bestFit="1" customWidth="1"/>
    <col min="9227" max="9472" width="9" style="1"/>
    <col min="9473" max="9473" width="3.28515625" style="1" customWidth="1"/>
    <col min="9474" max="9474" width="1.42578125" style="1" customWidth="1"/>
    <col min="9475" max="9475" width="9.42578125" style="1" customWidth="1"/>
    <col min="9476" max="9476" width="26.85546875" style="1" customWidth="1"/>
    <col min="9477" max="9478" width="12.85546875" style="1" customWidth="1"/>
    <col min="9479" max="9479" width="14.85546875" style="1" customWidth="1"/>
    <col min="9480" max="9480" width="8.42578125" style="1" customWidth="1"/>
    <col min="9481" max="9482" width="8.42578125" style="1" bestFit="1" customWidth="1"/>
    <col min="9483" max="9728" width="9" style="1"/>
    <col min="9729" max="9729" width="3.28515625" style="1" customWidth="1"/>
    <col min="9730" max="9730" width="1.42578125" style="1" customWidth="1"/>
    <col min="9731" max="9731" width="9.42578125" style="1" customWidth="1"/>
    <col min="9732" max="9732" width="26.85546875" style="1" customWidth="1"/>
    <col min="9733" max="9734" width="12.85546875" style="1" customWidth="1"/>
    <col min="9735" max="9735" width="14.85546875" style="1" customWidth="1"/>
    <col min="9736" max="9736" width="8.42578125" style="1" customWidth="1"/>
    <col min="9737" max="9738" width="8.42578125" style="1" bestFit="1" customWidth="1"/>
    <col min="9739" max="9984" width="9" style="1"/>
    <col min="9985" max="9985" width="3.28515625" style="1" customWidth="1"/>
    <col min="9986" max="9986" width="1.42578125" style="1" customWidth="1"/>
    <col min="9987" max="9987" width="9.42578125" style="1" customWidth="1"/>
    <col min="9988" max="9988" width="26.85546875" style="1" customWidth="1"/>
    <col min="9989" max="9990" width="12.85546875" style="1" customWidth="1"/>
    <col min="9991" max="9991" width="14.85546875" style="1" customWidth="1"/>
    <col min="9992" max="9992" width="8.42578125" style="1" customWidth="1"/>
    <col min="9993" max="9994" width="8.42578125" style="1" bestFit="1" customWidth="1"/>
    <col min="9995" max="10240" width="9" style="1"/>
    <col min="10241" max="10241" width="3.28515625" style="1" customWidth="1"/>
    <col min="10242" max="10242" width="1.42578125" style="1" customWidth="1"/>
    <col min="10243" max="10243" width="9.42578125" style="1" customWidth="1"/>
    <col min="10244" max="10244" width="26.85546875" style="1" customWidth="1"/>
    <col min="10245" max="10246" width="12.85546875" style="1" customWidth="1"/>
    <col min="10247" max="10247" width="14.85546875" style="1" customWidth="1"/>
    <col min="10248" max="10248" width="8.42578125" style="1" customWidth="1"/>
    <col min="10249" max="10250" width="8.42578125" style="1" bestFit="1" customWidth="1"/>
    <col min="10251" max="10496" width="9" style="1"/>
    <col min="10497" max="10497" width="3.28515625" style="1" customWidth="1"/>
    <col min="10498" max="10498" width="1.42578125" style="1" customWidth="1"/>
    <col min="10499" max="10499" width="9.42578125" style="1" customWidth="1"/>
    <col min="10500" max="10500" width="26.85546875" style="1" customWidth="1"/>
    <col min="10501" max="10502" width="12.85546875" style="1" customWidth="1"/>
    <col min="10503" max="10503" width="14.85546875" style="1" customWidth="1"/>
    <col min="10504" max="10504" width="8.42578125" style="1" customWidth="1"/>
    <col min="10505" max="10506" width="8.42578125" style="1" bestFit="1" customWidth="1"/>
    <col min="10507" max="10752" width="9" style="1"/>
    <col min="10753" max="10753" width="3.28515625" style="1" customWidth="1"/>
    <col min="10754" max="10754" width="1.42578125" style="1" customWidth="1"/>
    <col min="10755" max="10755" width="9.42578125" style="1" customWidth="1"/>
    <col min="10756" max="10756" width="26.85546875" style="1" customWidth="1"/>
    <col min="10757" max="10758" width="12.85546875" style="1" customWidth="1"/>
    <col min="10759" max="10759" width="14.85546875" style="1" customWidth="1"/>
    <col min="10760" max="10760" width="8.42578125" style="1" customWidth="1"/>
    <col min="10761" max="10762" width="8.42578125" style="1" bestFit="1" customWidth="1"/>
    <col min="10763" max="11008" width="9" style="1"/>
    <col min="11009" max="11009" width="3.28515625" style="1" customWidth="1"/>
    <col min="11010" max="11010" width="1.42578125" style="1" customWidth="1"/>
    <col min="11011" max="11011" width="9.42578125" style="1" customWidth="1"/>
    <col min="11012" max="11012" width="26.85546875" style="1" customWidth="1"/>
    <col min="11013" max="11014" width="12.85546875" style="1" customWidth="1"/>
    <col min="11015" max="11015" width="14.85546875" style="1" customWidth="1"/>
    <col min="11016" max="11016" width="8.42578125" style="1" customWidth="1"/>
    <col min="11017" max="11018" width="8.42578125" style="1" bestFit="1" customWidth="1"/>
    <col min="11019" max="11264" width="9" style="1"/>
    <col min="11265" max="11265" width="3.28515625" style="1" customWidth="1"/>
    <col min="11266" max="11266" width="1.42578125" style="1" customWidth="1"/>
    <col min="11267" max="11267" width="9.42578125" style="1" customWidth="1"/>
    <col min="11268" max="11268" width="26.85546875" style="1" customWidth="1"/>
    <col min="11269" max="11270" width="12.85546875" style="1" customWidth="1"/>
    <col min="11271" max="11271" width="14.85546875" style="1" customWidth="1"/>
    <col min="11272" max="11272" width="8.42578125" style="1" customWidth="1"/>
    <col min="11273" max="11274" width="8.42578125" style="1" bestFit="1" customWidth="1"/>
    <col min="11275" max="11520" width="9" style="1"/>
    <col min="11521" max="11521" width="3.28515625" style="1" customWidth="1"/>
    <col min="11522" max="11522" width="1.42578125" style="1" customWidth="1"/>
    <col min="11523" max="11523" width="9.42578125" style="1" customWidth="1"/>
    <col min="11524" max="11524" width="26.85546875" style="1" customWidth="1"/>
    <col min="11525" max="11526" width="12.85546875" style="1" customWidth="1"/>
    <col min="11527" max="11527" width="14.85546875" style="1" customWidth="1"/>
    <col min="11528" max="11528" width="8.42578125" style="1" customWidth="1"/>
    <col min="11529" max="11530" width="8.42578125" style="1" bestFit="1" customWidth="1"/>
    <col min="11531" max="11776" width="9" style="1"/>
    <col min="11777" max="11777" width="3.28515625" style="1" customWidth="1"/>
    <col min="11778" max="11778" width="1.42578125" style="1" customWidth="1"/>
    <col min="11779" max="11779" width="9.42578125" style="1" customWidth="1"/>
    <col min="11780" max="11780" width="26.85546875" style="1" customWidth="1"/>
    <col min="11781" max="11782" width="12.85546875" style="1" customWidth="1"/>
    <col min="11783" max="11783" width="14.85546875" style="1" customWidth="1"/>
    <col min="11784" max="11784" width="8.42578125" style="1" customWidth="1"/>
    <col min="11785" max="11786" width="8.42578125" style="1" bestFit="1" customWidth="1"/>
    <col min="11787" max="12032" width="9" style="1"/>
    <col min="12033" max="12033" width="3.28515625" style="1" customWidth="1"/>
    <col min="12034" max="12034" width="1.42578125" style="1" customWidth="1"/>
    <col min="12035" max="12035" width="9.42578125" style="1" customWidth="1"/>
    <col min="12036" max="12036" width="26.85546875" style="1" customWidth="1"/>
    <col min="12037" max="12038" width="12.85546875" style="1" customWidth="1"/>
    <col min="12039" max="12039" width="14.85546875" style="1" customWidth="1"/>
    <col min="12040" max="12040" width="8.42578125" style="1" customWidth="1"/>
    <col min="12041" max="12042" width="8.42578125" style="1" bestFit="1" customWidth="1"/>
    <col min="12043" max="12288" width="9" style="1"/>
    <col min="12289" max="12289" width="3.28515625" style="1" customWidth="1"/>
    <col min="12290" max="12290" width="1.42578125" style="1" customWidth="1"/>
    <col min="12291" max="12291" width="9.42578125" style="1" customWidth="1"/>
    <col min="12292" max="12292" width="26.85546875" style="1" customWidth="1"/>
    <col min="12293" max="12294" width="12.85546875" style="1" customWidth="1"/>
    <col min="12295" max="12295" width="14.85546875" style="1" customWidth="1"/>
    <col min="12296" max="12296" width="8.42578125" style="1" customWidth="1"/>
    <col min="12297" max="12298" width="8.42578125" style="1" bestFit="1" customWidth="1"/>
    <col min="12299" max="12544" width="9" style="1"/>
    <col min="12545" max="12545" width="3.28515625" style="1" customWidth="1"/>
    <col min="12546" max="12546" width="1.42578125" style="1" customWidth="1"/>
    <col min="12547" max="12547" width="9.42578125" style="1" customWidth="1"/>
    <col min="12548" max="12548" width="26.85546875" style="1" customWidth="1"/>
    <col min="12549" max="12550" width="12.85546875" style="1" customWidth="1"/>
    <col min="12551" max="12551" width="14.85546875" style="1" customWidth="1"/>
    <col min="12552" max="12552" width="8.42578125" style="1" customWidth="1"/>
    <col min="12553" max="12554" width="8.42578125" style="1" bestFit="1" customWidth="1"/>
    <col min="12555" max="12800" width="9" style="1"/>
    <col min="12801" max="12801" width="3.28515625" style="1" customWidth="1"/>
    <col min="12802" max="12802" width="1.42578125" style="1" customWidth="1"/>
    <col min="12803" max="12803" width="9.42578125" style="1" customWidth="1"/>
    <col min="12804" max="12804" width="26.85546875" style="1" customWidth="1"/>
    <col min="12805" max="12806" width="12.85546875" style="1" customWidth="1"/>
    <col min="12807" max="12807" width="14.85546875" style="1" customWidth="1"/>
    <col min="12808" max="12808" width="8.42578125" style="1" customWidth="1"/>
    <col min="12809" max="12810" width="8.42578125" style="1" bestFit="1" customWidth="1"/>
    <col min="12811" max="13056" width="9" style="1"/>
    <col min="13057" max="13057" width="3.28515625" style="1" customWidth="1"/>
    <col min="13058" max="13058" width="1.42578125" style="1" customWidth="1"/>
    <col min="13059" max="13059" width="9.42578125" style="1" customWidth="1"/>
    <col min="13060" max="13060" width="26.85546875" style="1" customWidth="1"/>
    <col min="13061" max="13062" width="12.85546875" style="1" customWidth="1"/>
    <col min="13063" max="13063" width="14.85546875" style="1" customWidth="1"/>
    <col min="13064" max="13064" width="8.42578125" style="1" customWidth="1"/>
    <col min="13065" max="13066" width="8.42578125" style="1" bestFit="1" customWidth="1"/>
    <col min="13067" max="13312" width="9" style="1"/>
    <col min="13313" max="13313" width="3.28515625" style="1" customWidth="1"/>
    <col min="13314" max="13314" width="1.42578125" style="1" customWidth="1"/>
    <col min="13315" max="13315" width="9.42578125" style="1" customWidth="1"/>
    <col min="13316" max="13316" width="26.85546875" style="1" customWidth="1"/>
    <col min="13317" max="13318" width="12.85546875" style="1" customWidth="1"/>
    <col min="13319" max="13319" width="14.85546875" style="1" customWidth="1"/>
    <col min="13320" max="13320" width="8.42578125" style="1" customWidth="1"/>
    <col min="13321" max="13322" width="8.42578125" style="1" bestFit="1" customWidth="1"/>
    <col min="13323" max="13568" width="9" style="1"/>
    <col min="13569" max="13569" width="3.28515625" style="1" customWidth="1"/>
    <col min="13570" max="13570" width="1.42578125" style="1" customWidth="1"/>
    <col min="13571" max="13571" width="9.42578125" style="1" customWidth="1"/>
    <col min="13572" max="13572" width="26.85546875" style="1" customWidth="1"/>
    <col min="13573" max="13574" width="12.85546875" style="1" customWidth="1"/>
    <col min="13575" max="13575" width="14.85546875" style="1" customWidth="1"/>
    <col min="13576" max="13576" width="8.42578125" style="1" customWidth="1"/>
    <col min="13577" max="13578" width="8.42578125" style="1" bestFit="1" customWidth="1"/>
    <col min="13579" max="13824" width="9" style="1"/>
    <col min="13825" max="13825" width="3.28515625" style="1" customWidth="1"/>
    <col min="13826" max="13826" width="1.42578125" style="1" customWidth="1"/>
    <col min="13827" max="13827" width="9.42578125" style="1" customWidth="1"/>
    <col min="13828" max="13828" width="26.85546875" style="1" customWidth="1"/>
    <col min="13829" max="13830" width="12.85546875" style="1" customWidth="1"/>
    <col min="13831" max="13831" width="14.85546875" style="1" customWidth="1"/>
    <col min="13832" max="13832" width="8.42578125" style="1" customWidth="1"/>
    <col min="13833" max="13834" width="8.42578125" style="1" bestFit="1" customWidth="1"/>
    <col min="13835" max="14080" width="9" style="1"/>
    <col min="14081" max="14081" width="3.28515625" style="1" customWidth="1"/>
    <col min="14082" max="14082" width="1.42578125" style="1" customWidth="1"/>
    <col min="14083" max="14083" width="9.42578125" style="1" customWidth="1"/>
    <col min="14084" max="14084" width="26.85546875" style="1" customWidth="1"/>
    <col min="14085" max="14086" width="12.85546875" style="1" customWidth="1"/>
    <col min="14087" max="14087" width="14.85546875" style="1" customWidth="1"/>
    <col min="14088" max="14088" width="8.42578125" style="1" customWidth="1"/>
    <col min="14089" max="14090" width="8.42578125" style="1" bestFit="1" customWidth="1"/>
    <col min="14091" max="14336" width="9" style="1"/>
    <col min="14337" max="14337" width="3.28515625" style="1" customWidth="1"/>
    <col min="14338" max="14338" width="1.42578125" style="1" customWidth="1"/>
    <col min="14339" max="14339" width="9.42578125" style="1" customWidth="1"/>
    <col min="14340" max="14340" width="26.85546875" style="1" customWidth="1"/>
    <col min="14341" max="14342" width="12.85546875" style="1" customWidth="1"/>
    <col min="14343" max="14343" width="14.85546875" style="1" customWidth="1"/>
    <col min="14344" max="14344" width="8.42578125" style="1" customWidth="1"/>
    <col min="14345" max="14346" width="8.42578125" style="1" bestFit="1" customWidth="1"/>
    <col min="14347" max="14592" width="9" style="1"/>
    <col min="14593" max="14593" width="3.28515625" style="1" customWidth="1"/>
    <col min="14594" max="14594" width="1.42578125" style="1" customWidth="1"/>
    <col min="14595" max="14595" width="9.42578125" style="1" customWidth="1"/>
    <col min="14596" max="14596" width="26.85546875" style="1" customWidth="1"/>
    <col min="14597" max="14598" width="12.85546875" style="1" customWidth="1"/>
    <col min="14599" max="14599" width="14.85546875" style="1" customWidth="1"/>
    <col min="14600" max="14600" width="8.42578125" style="1" customWidth="1"/>
    <col min="14601" max="14602" width="8.42578125" style="1" bestFit="1" customWidth="1"/>
    <col min="14603" max="14848" width="9" style="1"/>
    <col min="14849" max="14849" width="3.28515625" style="1" customWidth="1"/>
    <col min="14850" max="14850" width="1.42578125" style="1" customWidth="1"/>
    <col min="14851" max="14851" width="9.42578125" style="1" customWidth="1"/>
    <col min="14852" max="14852" width="26.85546875" style="1" customWidth="1"/>
    <col min="14853" max="14854" width="12.85546875" style="1" customWidth="1"/>
    <col min="14855" max="14855" width="14.85546875" style="1" customWidth="1"/>
    <col min="14856" max="14856" width="8.42578125" style="1" customWidth="1"/>
    <col min="14857" max="14858" width="8.42578125" style="1" bestFit="1" customWidth="1"/>
    <col min="14859" max="15104" width="9" style="1"/>
    <col min="15105" max="15105" width="3.28515625" style="1" customWidth="1"/>
    <col min="15106" max="15106" width="1.42578125" style="1" customWidth="1"/>
    <col min="15107" max="15107" width="9.42578125" style="1" customWidth="1"/>
    <col min="15108" max="15108" width="26.85546875" style="1" customWidth="1"/>
    <col min="15109" max="15110" width="12.85546875" style="1" customWidth="1"/>
    <col min="15111" max="15111" width="14.85546875" style="1" customWidth="1"/>
    <col min="15112" max="15112" width="8.42578125" style="1" customWidth="1"/>
    <col min="15113" max="15114" width="8.42578125" style="1" bestFit="1" customWidth="1"/>
    <col min="15115" max="15360" width="9" style="1"/>
    <col min="15361" max="15361" width="3.28515625" style="1" customWidth="1"/>
    <col min="15362" max="15362" width="1.42578125" style="1" customWidth="1"/>
    <col min="15363" max="15363" width="9.42578125" style="1" customWidth="1"/>
    <col min="15364" max="15364" width="26.85546875" style="1" customWidth="1"/>
    <col min="15365" max="15366" width="12.85546875" style="1" customWidth="1"/>
    <col min="15367" max="15367" width="14.85546875" style="1" customWidth="1"/>
    <col min="15368" max="15368" width="8.42578125" style="1" customWidth="1"/>
    <col min="15369" max="15370" width="8.42578125" style="1" bestFit="1" customWidth="1"/>
    <col min="15371" max="15616" width="9" style="1"/>
    <col min="15617" max="15617" width="3.28515625" style="1" customWidth="1"/>
    <col min="15618" max="15618" width="1.42578125" style="1" customWidth="1"/>
    <col min="15619" max="15619" width="9.42578125" style="1" customWidth="1"/>
    <col min="15620" max="15620" width="26.85546875" style="1" customWidth="1"/>
    <col min="15621" max="15622" width="12.85546875" style="1" customWidth="1"/>
    <col min="15623" max="15623" width="14.85546875" style="1" customWidth="1"/>
    <col min="15624" max="15624" width="8.42578125" style="1" customWidth="1"/>
    <col min="15625" max="15626" width="8.42578125" style="1" bestFit="1" customWidth="1"/>
    <col min="15627" max="15872" width="9" style="1"/>
    <col min="15873" max="15873" width="3.28515625" style="1" customWidth="1"/>
    <col min="15874" max="15874" width="1.42578125" style="1" customWidth="1"/>
    <col min="15875" max="15875" width="9.42578125" style="1" customWidth="1"/>
    <col min="15876" max="15876" width="26.85546875" style="1" customWidth="1"/>
    <col min="15877" max="15878" width="12.85546875" style="1" customWidth="1"/>
    <col min="15879" max="15879" width="14.85546875" style="1" customWidth="1"/>
    <col min="15880" max="15880" width="8.42578125" style="1" customWidth="1"/>
    <col min="15881" max="15882" width="8.42578125" style="1" bestFit="1" customWidth="1"/>
    <col min="15883" max="16128" width="9" style="1"/>
    <col min="16129" max="16129" width="3.28515625" style="1" customWidth="1"/>
    <col min="16130" max="16130" width="1.42578125" style="1" customWidth="1"/>
    <col min="16131" max="16131" width="9.42578125" style="1" customWidth="1"/>
    <col min="16132" max="16132" width="26.85546875" style="1" customWidth="1"/>
    <col min="16133" max="16134" width="12.85546875" style="1" customWidth="1"/>
    <col min="16135" max="16135" width="14.85546875" style="1" customWidth="1"/>
    <col min="16136" max="16136" width="8.42578125" style="1" customWidth="1"/>
    <col min="16137" max="16138" width="8.42578125" style="1" bestFit="1" customWidth="1"/>
    <col min="16139" max="16384" width="9" style="1"/>
  </cols>
  <sheetData>
    <row r="1" spans="1:8" ht="12.95" customHeight="1" x14ac:dyDescent="0.2">
      <c r="A1" s="517"/>
      <c r="H1" s="3" t="s">
        <v>2</v>
      </c>
    </row>
    <row r="2" spans="1:8" ht="12.95" customHeight="1" x14ac:dyDescent="0.2">
      <c r="A2" s="539"/>
      <c r="H2" s="3"/>
    </row>
    <row r="3" spans="1:8" s="6" customFormat="1" ht="12.95" customHeight="1" x14ac:dyDescent="0.2">
      <c r="A3" s="539"/>
      <c r="B3" s="4" t="s">
        <v>3</v>
      </c>
      <c r="C3" s="4"/>
      <c r="D3" s="5"/>
      <c r="E3" s="4"/>
      <c r="F3" s="4"/>
      <c r="G3" s="4"/>
      <c r="H3" s="4"/>
    </row>
    <row r="4" spans="1:8" s="6" customFormat="1" ht="12.95" customHeight="1" x14ac:dyDescent="0.2">
      <c r="A4" s="539"/>
      <c r="B4" s="4" t="s">
        <v>4</v>
      </c>
      <c r="C4" s="4"/>
      <c r="D4" s="5"/>
      <c r="E4" s="4"/>
      <c r="F4" s="4"/>
      <c r="G4" s="4"/>
      <c r="H4" s="4"/>
    </row>
    <row r="5" spans="1:8" s="6" customFormat="1" ht="12.95" customHeight="1" x14ac:dyDescent="0.2">
      <c r="A5" s="539"/>
      <c r="B5" s="4"/>
      <c r="C5" s="4"/>
      <c r="D5" s="5"/>
      <c r="E5" s="4"/>
      <c r="F5" s="4"/>
      <c r="G5" s="4"/>
      <c r="H5" s="4"/>
    </row>
    <row r="6" spans="1:8" s="6" customFormat="1" ht="12.95" customHeight="1" x14ac:dyDescent="0.2">
      <c r="A6" s="539"/>
      <c r="B6" s="1"/>
      <c r="D6" s="7"/>
      <c r="H6" s="8" t="s">
        <v>5</v>
      </c>
    </row>
    <row r="7" spans="1:8" ht="12.95" customHeight="1" x14ac:dyDescent="0.2">
      <c r="A7" s="539"/>
      <c r="B7" s="9"/>
      <c r="C7" s="9"/>
      <c r="D7" s="10"/>
      <c r="E7" s="9"/>
      <c r="F7" s="9"/>
      <c r="G7" s="9"/>
      <c r="H7" s="9"/>
    </row>
    <row r="8" spans="1:8" s="6" customFormat="1" ht="12.95" customHeight="1" x14ac:dyDescent="0.2">
      <c r="A8" s="539"/>
      <c r="B8" s="9" t="str">
        <f>"Premi lordi contabilizzati "&amp;IF([1]datitrim!J1=0,"nell'anno ","a tutto il "&amp;TRIM([1]datitrim!J1)&amp;" trimestre ")&amp;[1]datitrim!I1</f>
        <v>Premi lordi contabilizzati nell'anno 2015</v>
      </c>
      <c r="C8" s="9"/>
      <c r="D8" s="10"/>
      <c r="E8" s="9"/>
      <c r="F8" s="9"/>
      <c r="G8" s="9"/>
      <c r="H8" s="9"/>
    </row>
    <row r="9" spans="1:8" ht="9.9499999999999993" customHeight="1" x14ac:dyDescent="0.2">
      <c r="A9" s="539"/>
      <c r="C9" s="2"/>
      <c r="E9" s="2"/>
      <c r="F9" s="2"/>
      <c r="G9" s="2"/>
      <c r="H9" s="2"/>
    </row>
    <row r="10" spans="1:8" ht="12.95" customHeight="1" x14ac:dyDescent="0.2">
      <c r="A10" s="539"/>
      <c r="B10" s="540" t="s">
        <v>6</v>
      </c>
      <c r="C10" s="541"/>
      <c r="D10" s="542"/>
      <c r="E10" s="11"/>
      <c r="F10" s="11"/>
      <c r="G10" s="12"/>
      <c r="H10" s="11"/>
    </row>
    <row r="11" spans="1:8" ht="12.95" customHeight="1" x14ac:dyDescent="0.2">
      <c r="A11" s="539"/>
      <c r="B11" s="543"/>
      <c r="C11" s="544"/>
      <c r="D11" s="545"/>
      <c r="E11" s="13" t="str">
        <f>IF([1]datitrim!J1=0,"ANNO",TRIM([1]datitrim!J1)&amp;" trimestre")</f>
        <v>ANNO</v>
      </c>
      <c r="F11" s="13" t="s">
        <v>7</v>
      </c>
      <c r="G11" s="13" t="s">
        <v>7</v>
      </c>
      <c r="H11" s="13" t="s">
        <v>8</v>
      </c>
    </row>
    <row r="12" spans="1:8" ht="12.95" customHeight="1" x14ac:dyDescent="0.2">
      <c r="A12" s="539"/>
      <c r="B12" s="543"/>
      <c r="C12" s="544"/>
      <c r="D12" s="545"/>
      <c r="E12" s="14">
        <f>[1]datitrim!I1</f>
        <v>2015</v>
      </c>
      <c r="F12" s="14" t="str">
        <f>[1]datitrim!I1&amp; " / "&amp;[1]datitrim!I1-1</f>
        <v>2015 / 2014</v>
      </c>
      <c r="G12" s="14" t="str">
        <f>[1]datitrim!I1&amp; " / "&amp;[1]datitrim!I1-1</f>
        <v>2015 / 2014</v>
      </c>
      <c r="H12" s="14" t="s">
        <v>9</v>
      </c>
    </row>
    <row r="13" spans="1:8" ht="24" x14ac:dyDescent="0.2">
      <c r="A13" s="539"/>
      <c r="B13" s="15"/>
      <c r="C13" s="16"/>
      <c r="D13" s="17"/>
      <c r="E13" s="18"/>
      <c r="F13" s="18"/>
      <c r="G13" s="18" t="s">
        <v>10</v>
      </c>
      <c r="H13" s="18"/>
    </row>
    <row r="14" spans="1:8" ht="9.9499999999999993" customHeight="1" x14ac:dyDescent="0.2">
      <c r="A14" s="539"/>
      <c r="B14" s="19"/>
      <c r="C14" s="20"/>
      <c r="D14" s="21"/>
      <c r="E14" s="22"/>
      <c r="F14" s="22"/>
      <c r="G14" s="22"/>
      <c r="H14" s="22"/>
    </row>
    <row r="15" spans="1:8" s="2" customFormat="1" ht="12.95" customHeight="1" x14ac:dyDescent="0.2">
      <c r="A15" s="539"/>
      <c r="B15" s="23"/>
      <c r="C15" s="2" t="s">
        <v>11</v>
      </c>
      <c r="D15" s="24"/>
      <c r="E15" s="25">
        <f>[1]datitrim!$C1</f>
        <v>2962512</v>
      </c>
      <c r="F15" s="26">
        <f>[1]datitrim!$K1</f>
        <v>-0.37</v>
      </c>
      <c r="G15" s="26">
        <f>[1]omogenei!$K1</f>
        <v>-0.37</v>
      </c>
      <c r="H15" s="26">
        <f>[1]datitrim!$L1</f>
        <v>9.26</v>
      </c>
    </row>
    <row r="16" spans="1:8" s="2" customFormat="1" ht="12.95" customHeight="1" x14ac:dyDescent="0.2">
      <c r="A16" s="539"/>
      <c r="B16" s="27"/>
      <c r="C16" s="7" t="s">
        <v>12</v>
      </c>
      <c r="D16" s="24"/>
      <c r="E16" s="25">
        <f>[1]datitrim!$C2</f>
        <v>2142617</v>
      </c>
      <c r="F16" s="26">
        <f>[1]datitrim!$K2</f>
        <v>4.1900000000000004</v>
      </c>
      <c r="G16" s="26">
        <f>[1]omogenei!$K2</f>
        <v>4.1900000000000004</v>
      </c>
      <c r="H16" s="26">
        <f>[1]datitrim!$L2</f>
        <v>6.7</v>
      </c>
    </row>
    <row r="17" spans="1:8" s="2" customFormat="1" ht="12.95" customHeight="1" x14ac:dyDescent="0.2">
      <c r="A17" s="539"/>
      <c r="B17" s="23"/>
      <c r="C17" s="2" t="s">
        <v>13</v>
      </c>
      <c r="D17" s="24"/>
      <c r="E17" s="25">
        <f>[1]datitrim!$C3</f>
        <v>2455469</v>
      </c>
      <c r="F17" s="26">
        <f>[1]datitrim!$K3</f>
        <v>2.87</v>
      </c>
      <c r="G17" s="26">
        <f>[1]omogenei!$K3</f>
        <v>2.87</v>
      </c>
      <c r="H17" s="26">
        <f>[1]datitrim!$L3</f>
        <v>7.67</v>
      </c>
    </row>
    <row r="18" spans="1:8" s="2" customFormat="1" ht="12.95" customHeight="1" x14ac:dyDescent="0.2">
      <c r="A18" s="539"/>
      <c r="B18" s="23"/>
      <c r="C18" s="2" t="s">
        <v>14</v>
      </c>
      <c r="D18" s="24"/>
      <c r="E18" s="25">
        <f>[1]datitrim!$C4</f>
        <v>4049</v>
      </c>
      <c r="F18" s="26">
        <f>[1]datitrim!$K4</f>
        <v>-0.34</v>
      </c>
      <c r="G18" s="26">
        <f>[1]omogenei!$K4</f>
        <v>-0.34</v>
      </c>
      <c r="H18" s="26">
        <f>[1]datitrim!$L4</f>
        <v>0.01</v>
      </c>
    </row>
    <row r="19" spans="1:8" s="2" customFormat="1" ht="12.95" customHeight="1" x14ac:dyDescent="0.2">
      <c r="A19" s="539"/>
      <c r="B19" s="23"/>
      <c r="C19" s="2" t="s">
        <v>15</v>
      </c>
      <c r="D19" s="24"/>
      <c r="E19" s="25">
        <f>[1]datitrim!$C5</f>
        <v>18361</v>
      </c>
      <c r="F19" s="26">
        <f>[1]datitrim!$K5</f>
        <v>2.4</v>
      </c>
      <c r="G19" s="26">
        <f>[1]omogenei!$K5</f>
        <v>2.4</v>
      </c>
      <c r="H19" s="26">
        <f>[1]datitrim!$L5</f>
        <v>0.06</v>
      </c>
    </row>
    <row r="20" spans="1:8" s="2" customFormat="1" ht="12.95" customHeight="1" x14ac:dyDescent="0.2">
      <c r="A20" s="539"/>
      <c r="B20" s="23"/>
      <c r="C20" s="2" t="s">
        <v>16</v>
      </c>
      <c r="D20" s="24"/>
      <c r="E20" s="25">
        <f>[1]datitrim!$C6</f>
        <v>230181</v>
      </c>
      <c r="F20" s="26">
        <f>[1]datitrim!$K6</f>
        <v>-3.87</v>
      </c>
      <c r="G20" s="26">
        <f>[1]omogenei!$K6</f>
        <v>-3.87</v>
      </c>
      <c r="H20" s="26">
        <f>[1]datitrim!$L6</f>
        <v>0.72</v>
      </c>
    </row>
    <row r="21" spans="1:8" s="2" customFormat="1" ht="12.95" customHeight="1" x14ac:dyDescent="0.2">
      <c r="A21" s="539"/>
      <c r="B21" s="27"/>
      <c r="C21" s="28" t="s">
        <v>17</v>
      </c>
      <c r="D21" s="24"/>
      <c r="E21" s="25">
        <f>[1]datitrim!$C7</f>
        <v>165869</v>
      </c>
      <c r="F21" s="26">
        <f>[1]datitrim!$K7</f>
        <v>-3.19</v>
      </c>
      <c r="G21" s="26">
        <f>[1]omogenei!$K7</f>
        <v>-3.19</v>
      </c>
      <c r="H21" s="26">
        <f>[1]datitrim!$L7</f>
        <v>0.52</v>
      </c>
    </row>
    <row r="22" spans="1:8" s="2" customFormat="1" ht="12.95" customHeight="1" x14ac:dyDescent="0.2">
      <c r="A22" s="539"/>
      <c r="B22" s="23"/>
      <c r="C22" s="2" t="s">
        <v>18</v>
      </c>
      <c r="D22" s="24"/>
      <c r="E22" s="25">
        <f>[1]datitrim!$C8</f>
        <v>2289687</v>
      </c>
      <c r="F22" s="26">
        <f>[1]datitrim!$K8</f>
        <v>-0.24</v>
      </c>
      <c r="G22" s="26">
        <f>[1]omogenei!$K8</f>
        <v>-0.24</v>
      </c>
      <c r="H22" s="26">
        <f>[1]datitrim!$L8</f>
        <v>7.15</v>
      </c>
    </row>
    <row r="23" spans="1:8" s="2" customFormat="1" ht="12.95" customHeight="1" x14ac:dyDescent="0.2">
      <c r="A23" s="539"/>
      <c r="B23" s="27"/>
      <c r="C23" s="7" t="s">
        <v>19</v>
      </c>
      <c r="D23" s="29"/>
      <c r="E23" s="25">
        <f>[1]datitrim!$C9</f>
        <v>2729767</v>
      </c>
      <c r="F23" s="26">
        <f>[1]datitrim!$K9</f>
        <v>-1.71</v>
      </c>
      <c r="G23" s="26">
        <f>[1]omogenei!$K9</f>
        <v>-1.71</v>
      </c>
      <c r="H23" s="26">
        <f>[1]datitrim!$L9</f>
        <v>8.5299999999999994</v>
      </c>
    </row>
    <row r="24" spans="1:8" s="2" customFormat="1" ht="12.95" customHeight="1" x14ac:dyDescent="0.2">
      <c r="A24" s="539"/>
      <c r="B24" s="23"/>
      <c r="C24" s="2" t="s">
        <v>20</v>
      </c>
      <c r="D24" s="24"/>
      <c r="E24" s="25">
        <f>[1]datitrim!$C10</f>
        <v>14186552</v>
      </c>
      <c r="F24" s="26">
        <f>[1]datitrim!$K10</f>
        <v>-6.54</v>
      </c>
      <c r="G24" s="26">
        <f>[1]omogenei!$K10</f>
        <v>-6.54</v>
      </c>
      <c r="H24" s="26">
        <f>[1]datitrim!$L10</f>
        <v>44.33</v>
      </c>
    </row>
    <row r="25" spans="1:8" s="2" customFormat="1" ht="12.95" customHeight="1" x14ac:dyDescent="0.2">
      <c r="A25" s="539"/>
      <c r="B25" s="23"/>
      <c r="C25" s="2" t="s">
        <v>21</v>
      </c>
      <c r="D25" s="24"/>
      <c r="E25" s="25">
        <f>[1]datitrim!$C11</f>
        <v>10265</v>
      </c>
      <c r="F25" s="26">
        <f>[1]datitrim!$K11</f>
        <v>-28.49</v>
      </c>
      <c r="G25" s="26">
        <f>[1]omogenei!$K11</f>
        <v>-28.49</v>
      </c>
      <c r="H25" s="26">
        <f>[1]datitrim!$L11</f>
        <v>0.03</v>
      </c>
    </row>
    <row r="26" spans="1:8" s="2" customFormat="1" ht="12.95" customHeight="1" x14ac:dyDescent="0.2">
      <c r="A26" s="539"/>
      <c r="B26" s="23"/>
      <c r="C26" s="2" t="s">
        <v>22</v>
      </c>
      <c r="D26" s="24"/>
      <c r="E26" s="25">
        <f>[1]datitrim!$C12</f>
        <v>31470</v>
      </c>
      <c r="F26" s="26">
        <f>[1]datitrim!$K12</f>
        <v>-0.3</v>
      </c>
      <c r="G26" s="26">
        <f>[1]omogenei!$K12</f>
        <v>-0.3</v>
      </c>
      <c r="H26" s="26">
        <f>[1]datitrim!$L12</f>
        <v>0.1</v>
      </c>
    </row>
    <row r="27" spans="1:8" s="2" customFormat="1" ht="12.95" customHeight="1" x14ac:dyDescent="0.2">
      <c r="A27" s="539"/>
      <c r="B27" s="27"/>
      <c r="C27" s="2" t="s">
        <v>23</v>
      </c>
      <c r="D27" s="24"/>
      <c r="E27" s="25">
        <f>[1]datitrim!$C13</f>
        <v>2871355</v>
      </c>
      <c r="F27" s="26">
        <f>[1]datitrim!$K13</f>
        <v>1.43</v>
      </c>
      <c r="G27" s="26">
        <f>[1]omogenei!$K13</f>
        <v>1.43</v>
      </c>
      <c r="H27" s="26">
        <f>[1]datitrim!$L13</f>
        <v>8.9700000000000006</v>
      </c>
    </row>
    <row r="28" spans="1:8" s="2" customFormat="1" ht="12.95" customHeight="1" x14ac:dyDescent="0.2">
      <c r="A28" s="539"/>
      <c r="B28" s="27"/>
      <c r="C28" s="2" t="s">
        <v>24</v>
      </c>
      <c r="D28" s="24"/>
      <c r="E28" s="25">
        <f>[1]datitrim!$C14</f>
        <v>59950</v>
      </c>
      <c r="F28" s="26">
        <f>[1]datitrim!$K14</f>
        <v>-14.83</v>
      </c>
      <c r="G28" s="26">
        <f>[1]omogenei!$K14</f>
        <v>-14.83</v>
      </c>
      <c r="H28" s="26">
        <f>[1]datitrim!$L14</f>
        <v>0.19</v>
      </c>
    </row>
    <row r="29" spans="1:8" s="2" customFormat="1" ht="12.95" customHeight="1" x14ac:dyDescent="0.2">
      <c r="A29" s="539"/>
      <c r="B29" s="27"/>
      <c r="C29" s="2" t="s">
        <v>25</v>
      </c>
      <c r="D29" s="24"/>
      <c r="E29" s="25">
        <f>[1]datitrim!$C15</f>
        <v>362519</v>
      </c>
      <c r="F29" s="26">
        <f>[1]datitrim!$K15</f>
        <v>-5.57</v>
      </c>
      <c r="G29" s="26">
        <f>[1]omogenei!$K15</f>
        <v>-5.57</v>
      </c>
      <c r="H29" s="26">
        <f>[1]datitrim!$L15</f>
        <v>1.1299999999999999</v>
      </c>
    </row>
    <row r="30" spans="1:8" s="2" customFormat="1" ht="12.95" customHeight="1" x14ac:dyDescent="0.2">
      <c r="A30" s="539"/>
      <c r="B30" s="27"/>
      <c r="C30" s="2" t="s">
        <v>26</v>
      </c>
      <c r="D30" s="24"/>
      <c r="E30" s="25">
        <f>[1]datitrim!$C16</f>
        <v>551315</v>
      </c>
      <c r="F30" s="26">
        <f>[1]datitrim!$K16</f>
        <v>7.52</v>
      </c>
      <c r="G30" s="26">
        <f>[1]omogenei!$K16</f>
        <v>7.52</v>
      </c>
      <c r="H30" s="26">
        <f>[1]datitrim!$L16</f>
        <v>1.72</v>
      </c>
    </row>
    <row r="31" spans="1:8" s="2" customFormat="1" ht="12.95" customHeight="1" x14ac:dyDescent="0.2">
      <c r="A31" s="539"/>
      <c r="B31" s="27"/>
      <c r="C31" s="2" t="s">
        <v>27</v>
      </c>
      <c r="D31" s="24"/>
      <c r="E31" s="25">
        <f>[1]datitrim!$C17</f>
        <v>326795</v>
      </c>
      <c r="F31" s="26">
        <f>[1]datitrim!$K17</f>
        <v>6.34</v>
      </c>
      <c r="G31" s="26">
        <f>[1]omogenei!$K17</f>
        <v>6.34</v>
      </c>
      <c r="H31" s="26">
        <f>[1]datitrim!$L17</f>
        <v>1.02</v>
      </c>
    </row>
    <row r="32" spans="1:8" s="2" customFormat="1" ht="12.95" customHeight="1" x14ac:dyDescent="0.2">
      <c r="A32" s="539"/>
      <c r="B32" s="27"/>
      <c r="C32" s="2" t="s">
        <v>28</v>
      </c>
      <c r="D32" s="24"/>
      <c r="E32" s="25">
        <f>[1]datitrim!$C18</f>
        <v>603456</v>
      </c>
      <c r="F32" s="26">
        <f>[1]datitrim!$K18</f>
        <v>10.220000000000001</v>
      </c>
      <c r="G32" s="26">
        <f>[1]omogenei!$K18</f>
        <v>10.220000000000001</v>
      </c>
      <c r="H32" s="26">
        <f>[1]datitrim!$L18</f>
        <v>1.89</v>
      </c>
    </row>
    <row r="33" spans="1:10" ht="9.9499999999999993" customHeight="1" x14ac:dyDescent="0.2">
      <c r="A33" s="539"/>
      <c r="B33" s="30"/>
      <c r="C33" s="31"/>
      <c r="D33" s="32"/>
      <c r="E33" s="33"/>
      <c r="F33" s="34"/>
      <c r="G33" s="34"/>
      <c r="H33" s="34"/>
    </row>
    <row r="34" spans="1:10" s="40" customFormat="1" ht="15.2" customHeight="1" x14ac:dyDescent="0.2">
      <c r="A34" s="539"/>
      <c r="B34" s="35"/>
      <c r="C34" s="36" t="s">
        <v>29</v>
      </c>
      <c r="D34" s="37"/>
      <c r="E34" s="38"/>
      <c r="F34" s="39"/>
      <c r="G34" s="39"/>
      <c r="H34" s="39"/>
    </row>
    <row r="35" spans="1:10" s="40" customFormat="1" ht="15.2" customHeight="1" x14ac:dyDescent="0.2">
      <c r="A35" s="539"/>
      <c r="B35" s="41"/>
      <c r="C35" s="42" t="s">
        <v>30</v>
      </c>
      <c r="D35" s="43"/>
      <c r="E35" s="44">
        <f>SUM(E15:E32)</f>
        <v>32002189</v>
      </c>
      <c r="F35" s="45">
        <f>[1]datitrim!$K19</f>
        <v>-2.4300000000000002</v>
      </c>
      <c r="G35" s="45">
        <f>[1]omogenei!$K19</f>
        <v>-2.4300000000000002</v>
      </c>
      <c r="H35" s="45">
        <f>[1]datitrim!$L19</f>
        <v>100</v>
      </c>
      <c r="I35" s="46"/>
      <c r="J35" s="46"/>
    </row>
    <row r="36" spans="1:10" ht="9" customHeight="1" x14ac:dyDescent="0.2">
      <c r="A36" s="539"/>
      <c r="B36" s="47"/>
      <c r="C36" s="2"/>
      <c r="E36" s="48"/>
      <c r="F36" s="49"/>
      <c r="G36" s="49"/>
      <c r="H36" s="48"/>
      <c r="I36" s="2"/>
    </row>
    <row r="37" spans="1:10" ht="7.5" customHeight="1" x14ac:dyDescent="0.2">
      <c r="A37" s="539"/>
    </row>
    <row r="38" spans="1:10" s="51" customFormat="1" ht="12.95" customHeight="1" x14ac:dyDescent="0.2">
      <c r="A38" s="539"/>
      <c r="B38" s="6" t="s">
        <v>31</v>
      </c>
      <c r="C38" s="50"/>
      <c r="D38" s="50"/>
      <c r="E38" s="50"/>
      <c r="F38" s="50"/>
      <c r="G38" s="50"/>
      <c r="H38" s="50"/>
      <c r="I38" s="499"/>
    </row>
    <row r="39" spans="1:10" ht="12" customHeight="1" x14ac:dyDescent="0.2">
      <c r="A39" s="539"/>
    </row>
    <row r="40" spans="1:10" ht="12" customHeight="1" x14ac:dyDescent="0.2">
      <c r="A40" s="539"/>
    </row>
    <row r="41" spans="1:10" s="6" customFormat="1" ht="12" customHeight="1" x14ac:dyDescent="0.2">
      <c r="A41" s="539"/>
    </row>
    <row r="42" spans="1:10" ht="24.95" customHeight="1" x14ac:dyDescent="0.2">
      <c r="A42" s="539"/>
      <c r="B42" s="546" t="str">
        <f>"Ripartizione per canale distributivo dei premi lordi 
contabilizzati "&amp;IF([1]datitrim!J1=0,"nell'anno ","a tutto il "&amp;TRIM([1]datitrim!J1)&amp;" trimestre ")&amp;[1]datitrim!I1</f>
        <v>Ripartizione per canale distributivo dei premi lordi 
contabilizzati nell'anno 2015</v>
      </c>
      <c r="C42" s="546"/>
      <c r="D42" s="546"/>
      <c r="E42" s="546"/>
      <c r="F42" s="546"/>
      <c r="G42" s="52"/>
    </row>
    <row r="43" spans="1:10" ht="9.9499999999999993" customHeight="1" x14ac:dyDescent="0.2">
      <c r="A43" s="539"/>
    </row>
    <row r="44" spans="1:10" ht="12.95" customHeight="1" x14ac:dyDescent="0.2">
      <c r="A44" s="539"/>
      <c r="B44" s="53"/>
      <c r="C44" s="54"/>
      <c r="D44" s="55"/>
      <c r="E44" s="56" t="s">
        <v>32</v>
      </c>
      <c r="F44" s="56" t="s">
        <v>33</v>
      </c>
      <c r="G44" s="10"/>
    </row>
    <row r="45" spans="1:10" ht="12.95" customHeight="1" x14ac:dyDescent="0.2">
      <c r="A45" s="539"/>
      <c r="B45" s="57"/>
      <c r="C45" s="47"/>
      <c r="D45" s="58"/>
      <c r="E45" s="59"/>
      <c r="F45" s="59" t="s">
        <v>34</v>
      </c>
      <c r="G45" s="47"/>
    </row>
    <row r="46" spans="1:10" ht="12.95" customHeight="1" x14ac:dyDescent="0.2">
      <c r="A46" s="539"/>
      <c r="B46" s="60"/>
      <c r="C46" s="31"/>
      <c r="D46" s="32"/>
      <c r="E46" s="61" t="s">
        <v>9</v>
      </c>
      <c r="F46" s="61" t="s">
        <v>9</v>
      </c>
      <c r="G46" s="47"/>
    </row>
    <row r="47" spans="1:10" s="2" customFormat="1" ht="9.9499999999999993" customHeight="1" x14ac:dyDescent="0.2">
      <c r="A47" s="539"/>
      <c r="B47" s="19"/>
      <c r="C47" s="20"/>
      <c r="D47" s="21"/>
      <c r="E47" s="22"/>
      <c r="F47" s="22"/>
    </row>
    <row r="48" spans="1:10" s="2" customFormat="1" ht="12.95" customHeight="1" x14ac:dyDescent="0.2">
      <c r="A48" s="539"/>
      <c r="B48" s="23"/>
      <c r="C48" s="2" t="s">
        <v>35</v>
      </c>
      <c r="D48" s="24"/>
      <c r="E48" s="62">
        <f>[1]datitrim!$K131</f>
        <v>78.790000000000006</v>
      </c>
      <c r="F48" s="62">
        <f>[1]datitrim!$L131</f>
        <v>86.46</v>
      </c>
      <c r="G48" s="63"/>
    </row>
    <row r="49" spans="1:8" s="2" customFormat="1" ht="12.95" customHeight="1" x14ac:dyDescent="0.2">
      <c r="A49" s="539"/>
      <c r="B49" s="27"/>
      <c r="C49" s="7" t="s">
        <v>36</v>
      </c>
      <c r="D49" s="24"/>
      <c r="E49" s="62">
        <f>[1]datitrim!$K132</f>
        <v>2.2599999999999998</v>
      </c>
      <c r="F49" s="62">
        <f>[1]datitrim!$L132</f>
        <v>0.35</v>
      </c>
      <c r="G49" s="63"/>
    </row>
    <row r="50" spans="1:8" s="2" customFormat="1" ht="12.95" customHeight="1" x14ac:dyDescent="0.2">
      <c r="A50" s="539"/>
      <c r="B50" s="23"/>
      <c r="C50" s="2" t="s">
        <v>37</v>
      </c>
      <c r="D50" s="24"/>
      <c r="E50" s="62">
        <f>[1]datitrim!$K133</f>
        <v>5.82</v>
      </c>
      <c r="F50" s="62">
        <f>[1]datitrim!$L133</f>
        <v>8.35</v>
      </c>
      <c r="G50" s="63"/>
    </row>
    <row r="51" spans="1:8" s="2" customFormat="1" ht="12.95" customHeight="1" x14ac:dyDescent="0.2">
      <c r="A51" s="539"/>
      <c r="B51" s="23"/>
      <c r="C51" s="2" t="s">
        <v>38</v>
      </c>
      <c r="D51" s="24"/>
      <c r="E51" s="62">
        <f>[1]datitrim!$K134</f>
        <v>4.68</v>
      </c>
      <c r="F51" s="62">
        <f>[1]datitrim!$L134</f>
        <v>2.36</v>
      </c>
      <c r="G51" s="63"/>
    </row>
    <row r="52" spans="1:8" s="2" customFormat="1" ht="12.95" customHeight="1" x14ac:dyDescent="0.2">
      <c r="A52" s="539"/>
      <c r="B52" s="23"/>
      <c r="C52" s="2" t="s">
        <v>39</v>
      </c>
      <c r="D52" s="24"/>
      <c r="E52" s="62">
        <f>[1]datitrim!$K135</f>
        <v>0.24</v>
      </c>
      <c r="F52" s="62">
        <f>[1]datitrim!$L135</f>
        <v>0</v>
      </c>
      <c r="G52" s="63"/>
    </row>
    <row r="53" spans="1:8" ht="12.95" customHeight="1" x14ac:dyDescent="0.2">
      <c r="A53" s="539"/>
      <c r="B53" s="23"/>
      <c r="C53" s="2" t="s">
        <v>40</v>
      </c>
      <c r="D53" s="24"/>
      <c r="E53" s="62">
        <f>[1]datitrim!$K136</f>
        <v>8.2100000000000009</v>
      </c>
      <c r="F53" s="62">
        <f>[1]datitrim!$L136</f>
        <v>2.48</v>
      </c>
      <c r="G53" s="63"/>
    </row>
    <row r="54" spans="1:8" ht="12.95" customHeight="1" x14ac:dyDescent="0.2">
      <c r="A54" s="539"/>
      <c r="B54" s="57"/>
      <c r="C54" s="2" t="s">
        <v>41</v>
      </c>
      <c r="D54" s="24"/>
      <c r="E54" s="62">
        <f>SUM(E48:E53)</f>
        <v>100</v>
      </c>
      <c r="F54" s="62">
        <f>SUM(F48:F53)</f>
        <v>99.999999999999986</v>
      </c>
      <c r="G54" s="63"/>
    </row>
    <row r="55" spans="1:8" ht="9.9499999999999993" customHeight="1" x14ac:dyDescent="0.2">
      <c r="A55" s="539"/>
      <c r="B55" s="60"/>
      <c r="C55" s="31"/>
      <c r="D55" s="32"/>
      <c r="E55" s="34"/>
      <c r="F55" s="34"/>
      <c r="G55" s="64"/>
    </row>
    <row r="56" spans="1:8" ht="12.95" customHeight="1" x14ac:dyDescent="0.2">
      <c r="A56" s="539"/>
      <c r="H56" s="65"/>
    </row>
    <row r="57" spans="1:8" ht="12.95" customHeight="1" x14ac:dyDescent="0.2">
      <c r="A57" s="539"/>
      <c r="B57" s="1" t="s">
        <v>42</v>
      </c>
      <c r="C57" s="65"/>
      <c r="D57" s="66"/>
      <c r="E57" s="65"/>
      <c r="F57" s="65"/>
      <c r="G57" s="65"/>
    </row>
  </sheetData>
  <mergeCells count="3">
    <mergeCell ref="A1:A57"/>
    <mergeCell ref="B10:D12"/>
    <mergeCell ref="B42:F42"/>
  </mergeCells>
  <printOptions horizontalCentered="1"/>
  <pageMargins left="0.31496062992125984" right="0.11811023622047245" top="0.19685039370078741" bottom="0" header="0.19685039370078741" footer="0"/>
  <pageSetup paperSize="9" orientation="portrait" r:id="rId1"/>
  <headerFooter alignWithMargins="0">
    <oddHeader>&amp;L&amp;"Arial,Normale"&amp;8IVASS - SERVIZIO STUDI E GESTIONE DATI
DIVISIONE STUDI E ANALISI STATISTICHE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workbookViewId="0"/>
  </sheetViews>
  <sheetFormatPr defaultRowHeight="15" x14ac:dyDescent="0.25"/>
  <sheetData>
    <row r="1" spans="1:18" x14ac:dyDescent="0.25">
      <c r="A1">
        <v>1</v>
      </c>
      <c r="B1">
        <v>1</v>
      </c>
      <c r="C1">
        <v>2973562</v>
      </c>
      <c r="D1">
        <v>0</v>
      </c>
      <c r="E1">
        <v>0</v>
      </c>
      <c r="F1">
        <v>0</v>
      </c>
      <c r="G1">
        <v>0</v>
      </c>
      <c r="H1">
        <v>0</v>
      </c>
      <c r="I1">
        <v>2014</v>
      </c>
      <c r="J1">
        <v>0</v>
      </c>
      <c r="K1">
        <v>0.54</v>
      </c>
      <c r="L1">
        <v>9.07</v>
      </c>
      <c r="M1">
        <v>0</v>
      </c>
      <c r="N1">
        <v>0</v>
      </c>
      <c r="O1">
        <v>0</v>
      </c>
      <c r="P1">
        <v>0</v>
      </c>
      <c r="Q1">
        <v>0</v>
      </c>
      <c r="R1">
        <v>0</v>
      </c>
    </row>
    <row r="2" spans="1:18" x14ac:dyDescent="0.25">
      <c r="A2">
        <v>1</v>
      </c>
      <c r="B2">
        <v>2</v>
      </c>
      <c r="C2">
        <v>2056400</v>
      </c>
      <c r="D2">
        <v>0</v>
      </c>
      <c r="E2">
        <v>0</v>
      </c>
      <c r="F2">
        <v>0</v>
      </c>
      <c r="G2">
        <v>0</v>
      </c>
      <c r="H2">
        <v>0</v>
      </c>
      <c r="I2">
        <v>0</v>
      </c>
      <c r="J2">
        <v>0</v>
      </c>
      <c r="K2">
        <v>-0.81</v>
      </c>
      <c r="L2">
        <v>6.27</v>
      </c>
      <c r="M2">
        <v>0</v>
      </c>
      <c r="N2">
        <v>0</v>
      </c>
      <c r="O2">
        <v>0</v>
      </c>
      <c r="P2">
        <v>0</v>
      </c>
      <c r="Q2">
        <v>0</v>
      </c>
      <c r="R2">
        <v>0</v>
      </c>
    </row>
    <row r="3" spans="1:18" x14ac:dyDescent="0.25">
      <c r="A3">
        <v>1</v>
      </c>
      <c r="B3">
        <v>3</v>
      </c>
      <c r="C3">
        <v>2386968</v>
      </c>
      <c r="D3">
        <v>0</v>
      </c>
      <c r="E3">
        <v>0</v>
      </c>
      <c r="F3">
        <v>0</v>
      </c>
      <c r="G3">
        <v>0</v>
      </c>
      <c r="H3">
        <v>0</v>
      </c>
      <c r="I3">
        <v>0</v>
      </c>
      <c r="J3">
        <v>0</v>
      </c>
      <c r="K3">
        <v>-1.0900000000000001</v>
      </c>
      <c r="L3">
        <v>7.28</v>
      </c>
      <c r="M3">
        <v>0</v>
      </c>
      <c r="N3">
        <v>0</v>
      </c>
      <c r="O3">
        <v>0</v>
      </c>
      <c r="P3">
        <v>0</v>
      </c>
      <c r="Q3">
        <v>0</v>
      </c>
      <c r="R3">
        <v>0</v>
      </c>
    </row>
    <row r="4" spans="1:18" x14ac:dyDescent="0.25">
      <c r="A4">
        <v>1</v>
      </c>
      <c r="B4">
        <v>4</v>
      </c>
      <c r="C4">
        <v>4063</v>
      </c>
      <c r="D4">
        <v>0</v>
      </c>
      <c r="E4">
        <v>0</v>
      </c>
      <c r="F4">
        <v>0</v>
      </c>
      <c r="G4">
        <v>0</v>
      </c>
      <c r="H4">
        <v>0</v>
      </c>
      <c r="I4">
        <v>0</v>
      </c>
      <c r="J4">
        <v>0</v>
      </c>
      <c r="K4">
        <v>6.56</v>
      </c>
      <c r="L4">
        <v>0.01</v>
      </c>
      <c r="M4">
        <v>0</v>
      </c>
      <c r="N4">
        <v>0</v>
      </c>
      <c r="O4">
        <v>0</v>
      </c>
      <c r="P4">
        <v>0</v>
      </c>
      <c r="Q4">
        <v>0</v>
      </c>
      <c r="R4">
        <v>0</v>
      </c>
    </row>
    <row r="5" spans="1:18" x14ac:dyDescent="0.25">
      <c r="A5">
        <v>1</v>
      </c>
      <c r="B5">
        <v>5</v>
      </c>
      <c r="C5">
        <v>17930</v>
      </c>
      <c r="D5">
        <v>0</v>
      </c>
      <c r="E5">
        <v>0</v>
      </c>
      <c r="F5">
        <v>0</v>
      </c>
      <c r="G5">
        <v>0</v>
      </c>
      <c r="H5">
        <v>0</v>
      </c>
      <c r="I5">
        <v>0</v>
      </c>
      <c r="J5">
        <v>0</v>
      </c>
      <c r="K5">
        <v>-19.86</v>
      </c>
      <c r="L5">
        <v>0.05</v>
      </c>
      <c r="M5">
        <v>0</v>
      </c>
      <c r="N5">
        <v>0</v>
      </c>
      <c r="O5">
        <v>0</v>
      </c>
      <c r="P5">
        <v>0</v>
      </c>
      <c r="Q5">
        <v>0</v>
      </c>
      <c r="R5">
        <v>0</v>
      </c>
    </row>
    <row r="6" spans="1:18" x14ac:dyDescent="0.25">
      <c r="A6">
        <v>1</v>
      </c>
      <c r="B6">
        <v>6</v>
      </c>
      <c r="C6">
        <v>239441</v>
      </c>
      <c r="D6">
        <v>0</v>
      </c>
      <c r="E6">
        <v>0</v>
      </c>
      <c r="F6">
        <v>0</v>
      </c>
      <c r="G6">
        <v>0</v>
      </c>
      <c r="H6">
        <v>0</v>
      </c>
      <c r="I6">
        <v>0</v>
      </c>
      <c r="J6">
        <v>0</v>
      </c>
      <c r="K6">
        <v>-1.91</v>
      </c>
      <c r="L6">
        <v>0.73</v>
      </c>
      <c r="M6">
        <v>0</v>
      </c>
      <c r="N6">
        <v>0</v>
      </c>
      <c r="O6">
        <v>0</v>
      </c>
      <c r="P6">
        <v>0</v>
      </c>
      <c r="Q6">
        <v>0</v>
      </c>
      <c r="R6">
        <v>0</v>
      </c>
    </row>
    <row r="7" spans="1:18" x14ac:dyDescent="0.25">
      <c r="A7">
        <v>1</v>
      </c>
      <c r="B7">
        <v>7</v>
      </c>
      <c r="C7">
        <v>171329</v>
      </c>
      <c r="D7">
        <v>0</v>
      </c>
      <c r="E7">
        <v>0</v>
      </c>
      <c r="F7">
        <v>0</v>
      </c>
      <c r="G7">
        <v>0</v>
      </c>
      <c r="H7">
        <v>0</v>
      </c>
      <c r="I7">
        <v>0</v>
      </c>
      <c r="J7">
        <v>0</v>
      </c>
      <c r="K7">
        <v>-8.39</v>
      </c>
      <c r="L7">
        <v>0.52</v>
      </c>
      <c r="M7">
        <v>0</v>
      </c>
      <c r="N7">
        <v>0</v>
      </c>
      <c r="O7">
        <v>0</v>
      </c>
      <c r="P7">
        <v>0</v>
      </c>
      <c r="Q7">
        <v>0</v>
      </c>
      <c r="R7">
        <v>0</v>
      </c>
    </row>
    <row r="8" spans="1:18" x14ac:dyDescent="0.25">
      <c r="A8">
        <v>1</v>
      </c>
      <c r="B8">
        <v>8</v>
      </c>
      <c r="C8">
        <v>2295201</v>
      </c>
      <c r="D8">
        <v>0</v>
      </c>
      <c r="E8">
        <v>0</v>
      </c>
      <c r="F8">
        <v>0</v>
      </c>
      <c r="G8">
        <v>0</v>
      </c>
      <c r="H8">
        <v>0</v>
      </c>
      <c r="I8">
        <v>0</v>
      </c>
      <c r="J8">
        <v>0</v>
      </c>
      <c r="K8">
        <v>0.51</v>
      </c>
      <c r="L8">
        <v>7</v>
      </c>
      <c r="M8">
        <v>0</v>
      </c>
      <c r="N8">
        <v>0</v>
      </c>
      <c r="O8">
        <v>0</v>
      </c>
      <c r="P8">
        <v>0</v>
      </c>
      <c r="Q8">
        <v>0</v>
      </c>
      <c r="R8">
        <v>0</v>
      </c>
    </row>
    <row r="9" spans="1:18" x14ac:dyDescent="0.25">
      <c r="A9">
        <v>1</v>
      </c>
      <c r="B9">
        <v>9</v>
      </c>
      <c r="C9">
        <v>2777118</v>
      </c>
      <c r="D9">
        <v>0</v>
      </c>
      <c r="E9">
        <v>0</v>
      </c>
      <c r="F9">
        <v>0</v>
      </c>
      <c r="G9">
        <v>0</v>
      </c>
      <c r="H9">
        <v>0</v>
      </c>
      <c r="I9">
        <v>0</v>
      </c>
      <c r="J9">
        <v>0</v>
      </c>
      <c r="K9">
        <v>4.2699999999999996</v>
      </c>
      <c r="L9">
        <v>8.4700000000000006</v>
      </c>
      <c r="M9">
        <v>0</v>
      </c>
      <c r="N9">
        <v>0</v>
      </c>
      <c r="O9">
        <v>0</v>
      </c>
      <c r="P9">
        <v>0</v>
      </c>
      <c r="Q9">
        <v>0</v>
      </c>
      <c r="R9">
        <v>0</v>
      </c>
    </row>
    <row r="10" spans="1:18" x14ac:dyDescent="0.25">
      <c r="A10">
        <v>1</v>
      </c>
      <c r="B10">
        <v>10</v>
      </c>
      <c r="C10">
        <v>15179669</v>
      </c>
      <c r="D10">
        <v>0</v>
      </c>
      <c r="E10">
        <v>0</v>
      </c>
      <c r="F10">
        <v>0</v>
      </c>
      <c r="G10">
        <v>0</v>
      </c>
      <c r="H10">
        <v>0</v>
      </c>
      <c r="I10">
        <v>0</v>
      </c>
      <c r="J10">
        <v>0</v>
      </c>
      <c r="K10">
        <v>-6.47</v>
      </c>
      <c r="L10">
        <v>46.28</v>
      </c>
      <c r="M10">
        <v>0</v>
      </c>
      <c r="N10">
        <v>0</v>
      </c>
      <c r="O10">
        <v>0</v>
      </c>
      <c r="P10">
        <v>0</v>
      </c>
      <c r="Q10">
        <v>0</v>
      </c>
      <c r="R10">
        <v>0</v>
      </c>
    </row>
    <row r="11" spans="1:18" x14ac:dyDescent="0.25">
      <c r="A11">
        <v>1</v>
      </c>
      <c r="B11">
        <v>11</v>
      </c>
      <c r="C11">
        <v>14355</v>
      </c>
      <c r="D11">
        <v>0</v>
      </c>
      <c r="E11">
        <v>0</v>
      </c>
      <c r="F11">
        <v>0</v>
      </c>
      <c r="G11">
        <v>0</v>
      </c>
      <c r="H11">
        <v>0</v>
      </c>
      <c r="I11">
        <v>0</v>
      </c>
      <c r="J11">
        <v>0</v>
      </c>
      <c r="K11">
        <v>4.8</v>
      </c>
      <c r="L11">
        <v>0.04</v>
      </c>
      <c r="M11">
        <v>0</v>
      </c>
      <c r="N11">
        <v>0</v>
      </c>
      <c r="O11">
        <v>0</v>
      </c>
      <c r="P11">
        <v>0</v>
      </c>
      <c r="Q11">
        <v>0</v>
      </c>
      <c r="R11">
        <v>0</v>
      </c>
    </row>
    <row r="12" spans="1:18" x14ac:dyDescent="0.25">
      <c r="A12">
        <v>1</v>
      </c>
      <c r="B12">
        <v>12</v>
      </c>
      <c r="C12">
        <v>31566</v>
      </c>
      <c r="D12">
        <v>0</v>
      </c>
      <c r="E12">
        <v>0</v>
      </c>
      <c r="F12">
        <v>0</v>
      </c>
      <c r="G12">
        <v>0</v>
      </c>
      <c r="H12">
        <v>0</v>
      </c>
      <c r="I12">
        <v>0</v>
      </c>
      <c r="J12">
        <v>0</v>
      </c>
      <c r="K12">
        <v>-2.67</v>
      </c>
      <c r="L12">
        <v>0.1</v>
      </c>
      <c r="M12">
        <v>0</v>
      </c>
      <c r="N12">
        <v>0</v>
      </c>
      <c r="O12">
        <v>0</v>
      </c>
      <c r="P12">
        <v>0</v>
      </c>
      <c r="Q12">
        <v>0</v>
      </c>
      <c r="R12">
        <v>0</v>
      </c>
    </row>
    <row r="13" spans="1:18" x14ac:dyDescent="0.25">
      <c r="A13">
        <v>1</v>
      </c>
      <c r="B13">
        <v>13</v>
      </c>
      <c r="C13">
        <v>2830886</v>
      </c>
      <c r="D13">
        <v>0</v>
      </c>
      <c r="E13">
        <v>0</v>
      </c>
      <c r="F13">
        <v>0</v>
      </c>
      <c r="G13">
        <v>0</v>
      </c>
      <c r="H13">
        <v>0</v>
      </c>
      <c r="I13">
        <v>0</v>
      </c>
      <c r="J13">
        <v>0</v>
      </c>
      <c r="K13">
        <v>-0.6</v>
      </c>
      <c r="L13">
        <v>8.6300000000000008</v>
      </c>
      <c r="M13">
        <v>0</v>
      </c>
      <c r="N13">
        <v>0</v>
      </c>
      <c r="O13">
        <v>0</v>
      </c>
      <c r="P13">
        <v>0</v>
      </c>
      <c r="Q13">
        <v>0</v>
      </c>
      <c r="R13">
        <v>0</v>
      </c>
    </row>
    <row r="14" spans="1:18" x14ac:dyDescent="0.25">
      <c r="A14">
        <v>1</v>
      </c>
      <c r="B14">
        <v>14</v>
      </c>
      <c r="C14">
        <v>70391</v>
      </c>
      <c r="D14">
        <v>0</v>
      </c>
      <c r="E14">
        <v>0</v>
      </c>
      <c r="F14">
        <v>0</v>
      </c>
      <c r="G14">
        <v>0</v>
      </c>
      <c r="H14">
        <v>0</v>
      </c>
      <c r="I14">
        <v>0</v>
      </c>
      <c r="J14">
        <v>0</v>
      </c>
      <c r="K14">
        <v>-17.649999999999999</v>
      </c>
      <c r="L14">
        <v>0.21</v>
      </c>
      <c r="M14">
        <v>0</v>
      </c>
      <c r="N14">
        <v>0</v>
      </c>
      <c r="O14">
        <v>0</v>
      </c>
      <c r="P14">
        <v>0</v>
      </c>
      <c r="Q14">
        <v>0</v>
      </c>
      <c r="R14">
        <v>0</v>
      </c>
    </row>
    <row r="15" spans="1:18" x14ac:dyDescent="0.25">
      <c r="A15">
        <v>1</v>
      </c>
      <c r="B15">
        <v>15</v>
      </c>
      <c r="C15">
        <v>383906</v>
      </c>
      <c r="D15">
        <v>0</v>
      </c>
      <c r="E15">
        <v>0</v>
      </c>
      <c r="F15">
        <v>0</v>
      </c>
      <c r="G15">
        <v>0</v>
      </c>
      <c r="H15">
        <v>0</v>
      </c>
      <c r="I15">
        <v>0</v>
      </c>
      <c r="J15">
        <v>0</v>
      </c>
      <c r="K15">
        <v>1.22</v>
      </c>
      <c r="L15">
        <v>1.17</v>
      </c>
      <c r="M15">
        <v>0</v>
      </c>
      <c r="N15">
        <v>0</v>
      </c>
      <c r="O15">
        <v>0</v>
      </c>
      <c r="P15">
        <v>0</v>
      </c>
      <c r="Q15">
        <v>0</v>
      </c>
      <c r="R15">
        <v>0</v>
      </c>
    </row>
    <row r="16" spans="1:18" x14ac:dyDescent="0.25">
      <c r="A16">
        <v>1</v>
      </c>
      <c r="B16">
        <v>16</v>
      </c>
      <c r="C16">
        <v>512741</v>
      </c>
      <c r="D16">
        <v>0</v>
      </c>
      <c r="E16">
        <v>0</v>
      </c>
      <c r="F16">
        <v>0</v>
      </c>
      <c r="G16">
        <v>0</v>
      </c>
      <c r="H16">
        <v>0</v>
      </c>
      <c r="I16">
        <v>0</v>
      </c>
      <c r="J16">
        <v>0</v>
      </c>
      <c r="K16">
        <v>12.26</v>
      </c>
      <c r="L16">
        <v>1.56</v>
      </c>
      <c r="M16">
        <v>0</v>
      </c>
      <c r="N16">
        <v>0</v>
      </c>
      <c r="O16">
        <v>0</v>
      </c>
      <c r="P16">
        <v>0</v>
      </c>
      <c r="Q16">
        <v>0</v>
      </c>
      <c r="R16">
        <v>0</v>
      </c>
    </row>
    <row r="17" spans="1:18" x14ac:dyDescent="0.25">
      <c r="A17">
        <v>1</v>
      </c>
      <c r="B17">
        <v>17</v>
      </c>
      <c r="C17">
        <v>307322</v>
      </c>
      <c r="D17">
        <v>0</v>
      </c>
      <c r="E17">
        <v>0</v>
      </c>
      <c r="F17">
        <v>0</v>
      </c>
      <c r="G17">
        <v>0</v>
      </c>
      <c r="H17">
        <v>0</v>
      </c>
      <c r="I17">
        <v>0</v>
      </c>
      <c r="J17">
        <v>0</v>
      </c>
      <c r="K17">
        <v>5.62</v>
      </c>
      <c r="L17">
        <v>0.94</v>
      </c>
      <c r="M17">
        <v>0</v>
      </c>
      <c r="N17">
        <v>0</v>
      </c>
      <c r="O17">
        <v>0</v>
      </c>
      <c r="P17">
        <v>0</v>
      </c>
      <c r="Q17">
        <v>0</v>
      </c>
      <c r="R17">
        <v>0</v>
      </c>
    </row>
    <row r="18" spans="1:18" x14ac:dyDescent="0.25">
      <c r="A18">
        <v>1</v>
      </c>
      <c r="B18">
        <v>18</v>
      </c>
      <c r="C18">
        <v>547492</v>
      </c>
      <c r="D18">
        <v>0</v>
      </c>
      <c r="E18">
        <v>0</v>
      </c>
      <c r="F18">
        <v>0</v>
      </c>
      <c r="G18">
        <v>0</v>
      </c>
      <c r="H18">
        <v>0</v>
      </c>
      <c r="I18">
        <v>0</v>
      </c>
      <c r="J18">
        <v>0</v>
      </c>
      <c r="K18">
        <v>8.39</v>
      </c>
      <c r="L18">
        <v>1.67</v>
      </c>
      <c r="M18">
        <v>0</v>
      </c>
      <c r="N18">
        <v>0</v>
      </c>
      <c r="O18">
        <v>0</v>
      </c>
      <c r="P18">
        <v>0</v>
      </c>
      <c r="Q18">
        <v>0</v>
      </c>
      <c r="R18">
        <v>0</v>
      </c>
    </row>
    <row r="19" spans="1:18" x14ac:dyDescent="0.25">
      <c r="A19">
        <v>1</v>
      </c>
      <c r="B19">
        <v>19</v>
      </c>
      <c r="C19">
        <v>32800340</v>
      </c>
      <c r="D19">
        <v>0</v>
      </c>
      <c r="E19">
        <v>0</v>
      </c>
      <c r="F19">
        <v>0</v>
      </c>
      <c r="G19">
        <v>0</v>
      </c>
      <c r="H19">
        <v>0</v>
      </c>
      <c r="I19">
        <v>0</v>
      </c>
      <c r="J19">
        <v>0</v>
      </c>
      <c r="K19">
        <v>-2.64</v>
      </c>
      <c r="L19">
        <v>100</v>
      </c>
      <c r="M19">
        <v>0</v>
      </c>
      <c r="N19">
        <v>0</v>
      </c>
      <c r="O19">
        <v>0</v>
      </c>
      <c r="P19">
        <v>0</v>
      </c>
      <c r="Q19">
        <v>0</v>
      </c>
      <c r="R19">
        <v>0</v>
      </c>
    </row>
    <row r="20" spans="1:18" x14ac:dyDescent="0.25">
      <c r="A20">
        <v>1</v>
      </c>
      <c r="B20">
        <v>20</v>
      </c>
      <c r="C20">
        <v>0</v>
      </c>
      <c r="D20">
        <v>0</v>
      </c>
      <c r="E20">
        <v>0</v>
      </c>
      <c r="F20">
        <v>0</v>
      </c>
      <c r="G20">
        <v>0</v>
      </c>
      <c r="H20">
        <v>0</v>
      </c>
      <c r="I20">
        <v>0</v>
      </c>
      <c r="J20">
        <v>0</v>
      </c>
      <c r="K20">
        <v>0</v>
      </c>
      <c r="L20">
        <v>0</v>
      </c>
      <c r="M20">
        <v>0</v>
      </c>
      <c r="N20">
        <v>0</v>
      </c>
      <c r="O20">
        <v>0</v>
      </c>
      <c r="P20">
        <v>0</v>
      </c>
      <c r="Q20">
        <v>0</v>
      </c>
      <c r="R20">
        <v>0</v>
      </c>
    </row>
    <row r="21" spans="1:18" x14ac:dyDescent="0.25">
      <c r="A21">
        <v>2</v>
      </c>
      <c r="B21">
        <v>1</v>
      </c>
      <c r="C21">
        <v>2233203</v>
      </c>
      <c r="D21">
        <v>62067342</v>
      </c>
      <c r="E21">
        <v>287505</v>
      </c>
      <c r="F21">
        <v>325264</v>
      </c>
      <c r="G21">
        <v>614755</v>
      </c>
      <c r="H21">
        <v>52251402</v>
      </c>
      <c r="I21">
        <v>2078449</v>
      </c>
      <c r="J21">
        <v>54944606</v>
      </c>
      <c r="K21">
        <v>14.29</v>
      </c>
      <c r="L21">
        <v>23.17</v>
      </c>
      <c r="M21">
        <v>-13.08</v>
      </c>
      <c r="N21">
        <v>-17.84</v>
      </c>
      <c r="O21">
        <v>6.52</v>
      </c>
      <c r="P21">
        <v>36.869999999999997</v>
      </c>
      <c r="Q21">
        <v>16.25</v>
      </c>
      <c r="R21">
        <v>35.53</v>
      </c>
    </row>
    <row r="22" spans="1:18" x14ac:dyDescent="0.25">
      <c r="A22">
        <v>2</v>
      </c>
      <c r="B22">
        <v>2</v>
      </c>
      <c r="C22">
        <v>6723</v>
      </c>
      <c r="D22">
        <v>200228</v>
      </c>
      <c r="E22">
        <v>0</v>
      </c>
      <c r="F22">
        <v>0</v>
      </c>
      <c r="G22">
        <v>8517</v>
      </c>
      <c r="H22">
        <v>121838</v>
      </c>
      <c r="I22">
        <v>13701</v>
      </c>
      <c r="J22">
        <v>144056</v>
      </c>
      <c r="K22">
        <v>-6.66</v>
      </c>
      <c r="L22">
        <v>-5.15</v>
      </c>
      <c r="M22">
        <v>0</v>
      </c>
      <c r="N22">
        <v>0</v>
      </c>
      <c r="O22">
        <v>-7.41</v>
      </c>
      <c r="P22">
        <v>18.28</v>
      </c>
      <c r="Q22">
        <v>-33.549999999999997</v>
      </c>
      <c r="R22">
        <v>8.4499999999999993</v>
      </c>
    </row>
    <row r="23" spans="1:18" x14ac:dyDescent="0.25">
      <c r="A23">
        <v>2</v>
      </c>
      <c r="B23">
        <v>3</v>
      </c>
      <c r="C23">
        <v>679413</v>
      </c>
      <c r="D23">
        <v>40303834</v>
      </c>
      <c r="E23">
        <v>443</v>
      </c>
      <c r="F23">
        <v>5706</v>
      </c>
      <c r="G23">
        <v>116580</v>
      </c>
      <c r="H23">
        <v>165424</v>
      </c>
      <c r="I23">
        <v>576</v>
      </c>
      <c r="J23">
        <v>282580</v>
      </c>
      <c r="K23">
        <v>-6.83</v>
      </c>
      <c r="L23">
        <v>5.58</v>
      </c>
      <c r="M23">
        <v>-23.62</v>
      </c>
      <c r="N23">
        <v>-20.059999999999999</v>
      </c>
      <c r="O23">
        <v>22.93</v>
      </c>
      <c r="P23">
        <v>0.92</v>
      </c>
      <c r="Q23">
        <v>3.23</v>
      </c>
      <c r="R23">
        <v>8.98</v>
      </c>
    </row>
    <row r="24" spans="1:18" x14ac:dyDescent="0.25">
      <c r="A24">
        <v>2</v>
      </c>
      <c r="B24">
        <v>4</v>
      </c>
      <c r="C24">
        <v>3637</v>
      </c>
      <c r="D24">
        <v>204518</v>
      </c>
      <c r="E24">
        <v>5</v>
      </c>
      <c r="F24">
        <v>121</v>
      </c>
      <c r="G24">
        <v>1294</v>
      </c>
      <c r="H24">
        <v>3266</v>
      </c>
      <c r="I24">
        <v>0</v>
      </c>
      <c r="J24">
        <v>4560</v>
      </c>
      <c r="K24">
        <v>-17.899999999999999</v>
      </c>
      <c r="L24">
        <v>26.84</v>
      </c>
      <c r="M24">
        <v>-16.670000000000002</v>
      </c>
      <c r="N24">
        <v>0</v>
      </c>
      <c r="O24">
        <v>44.42</v>
      </c>
      <c r="P24">
        <v>-90.71</v>
      </c>
      <c r="Q24">
        <v>0</v>
      </c>
      <c r="R24">
        <v>-87.35</v>
      </c>
    </row>
    <row r="25" spans="1:18" x14ac:dyDescent="0.25">
      <c r="A25">
        <v>2</v>
      </c>
      <c r="B25">
        <v>5</v>
      </c>
      <c r="C25">
        <v>2916253</v>
      </c>
      <c r="D25">
        <v>102575694</v>
      </c>
      <c r="E25">
        <v>287953</v>
      </c>
      <c r="F25">
        <v>331091</v>
      </c>
      <c r="G25">
        <v>732629</v>
      </c>
      <c r="H25">
        <v>52420092</v>
      </c>
      <c r="I25">
        <v>2079025</v>
      </c>
      <c r="J25">
        <v>55231746</v>
      </c>
      <c r="K25">
        <v>8.51</v>
      </c>
      <c r="L25">
        <v>15.6</v>
      </c>
      <c r="M25">
        <v>-13.09</v>
      </c>
      <c r="N25">
        <v>-17.88</v>
      </c>
      <c r="O25">
        <v>8.8800000000000008</v>
      </c>
      <c r="P25">
        <v>36.6</v>
      </c>
      <c r="Q25">
        <v>16.239999999999998</v>
      </c>
      <c r="R25">
        <v>35.25</v>
      </c>
    </row>
    <row r="26" spans="1:18" x14ac:dyDescent="0.25">
      <c r="A26">
        <v>2</v>
      </c>
      <c r="B26">
        <v>6</v>
      </c>
      <c r="C26">
        <v>7506</v>
      </c>
      <c r="D26">
        <v>525707</v>
      </c>
      <c r="E26">
        <v>39</v>
      </c>
      <c r="F26">
        <v>70</v>
      </c>
      <c r="G26">
        <v>17516</v>
      </c>
      <c r="H26">
        <v>104423</v>
      </c>
      <c r="I26">
        <v>14</v>
      </c>
      <c r="J26">
        <v>121953</v>
      </c>
      <c r="K26">
        <v>-35.49</v>
      </c>
      <c r="L26">
        <v>-26.79</v>
      </c>
      <c r="M26">
        <v>39.29</v>
      </c>
      <c r="N26">
        <v>37.25</v>
      </c>
      <c r="O26">
        <v>-21.01</v>
      </c>
      <c r="P26">
        <v>-51.63</v>
      </c>
      <c r="Q26">
        <v>-74.069999999999993</v>
      </c>
      <c r="R26">
        <v>-48.78</v>
      </c>
    </row>
    <row r="27" spans="1:18" x14ac:dyDescent="0.25">
      <c r="A27">
        <v>2</v>
      </c>
      <c r="B27">
        <v>7</v>
      </c>
      <c r="C27">
        <v>1404</v>
      </c>
      <c r="D27">
        <v>12637</v>
      </c>
      <c r="E27">
        <v>0</v>
      </c>
      <c r="F27">
        <v>0</v>
      </c>
      <c r="G27">
        <v>1798</v>
      </c>
      <c r="H27">
        <v>8744</v>
      </c>
      <c r="I27">
        <v>0</v>
      </c>
      <c r="J27">
        <v>10542</v>
      </c>
      <c r="K27">
        <v>-36.61</v>
      </c>
      <c r="L27">
        <v>-29.14</v>
      </c>
      <c r="M27">
        <v>0</v>
      </c>
      <c r="N27">
        <v>0</v>
      </c>
      <c r="O27">
        <v>-46.63</v>
      </c>
      <c r="P27">
        <v>-6.24</v>
      </c>
      <c r="Q27">
        <v>0</v>
      </c>
      <c r="R27">
        <v>-16.96</v>
      </c>
    </row>
    <row r="28" spans="1:18" x14ac:dyDescent="0.25">
      <c r="A28">
        <v>2</v>
      </c>
      <c r="B28">
        <v>8</v>
      </c>
      <c r="C28">
        <v>743626</v>
      </c>
      <c r="D28">
        <v>23776272</v>
      </c>
      <c r="E28">
        <v>10242</v>
      </c>
      <c r="F28">
        <v>309990</v>
      </c>
      <c r="G28">
        <v>14744</v>
      </c>
      <c r="H28">
        <v>640531</v>
      </c>
      <c r="I28">
        <v>0</v>
      </c>
      <c r="J28">
        <v>655275</v>
      </c>
      <c r="K28">
        <v>-17.510000000000002</v>
      </c>
      <c r="L28">
        <v>-33.18</v>
      </c>
      <c r="M28">
        <v>-2.92</v>
      </c>
      <c r="N28">
        <v>-2.2599999999999998</v>
      </c>
      <c r="O28">
        <v>-48</v>
      </c>
      <c r="P28">
        <v>-30.25</v>
      </c>
      <c r="Q28">
        <v>0</v>
      </c>
      <c r="R28">
        <v>-30.79</v>
      </c>
    </row>
    <row r="29" spans="1:18" x14ac:dyDescent="0.25">
      <c r="A29">
        <v>2</v>
      </c>
      <c r="B29">
        <v>9</v>
      </c>
      <c r="C29">
        <v>28190</v>
      </c>
      <c r="D29">
        <v>181217</v>
      </c>
      <c r="E29">
        <v>52191</v>
      </c>
      <c r="F29">
        <v>12847</v>
      </c>
      <c r="G29">
        <v>19996</v>
      </c>
      <c r="H29">
        <v>267092</v>
      </c>
      <c r="I29">
        <v>0</v>
      </c>
      <c r="J29">
        <v>287088</v>
      </c>
      <c r="K29">
        <v>-31.34</v>
      </c>
      <c r="L29">
        <v>-21.97</v>
      </c>
      <c r="M29">
        <v>136</v>
      </c>
      <c r="N29">
        <v>286.14</v>
      </c>
      <c r="O29">
        <v>-77.849999999999994</v>
      </c>
      <c r="P29">
        <v>128.32</v>
      </c>
      <c r="Q29">
        <v>0</v>
      </c>
      <c r="R29">
        <v>38.520000000000003</v>
      </c>
    </row>
    <row r="30" spans="1:18" x14ac:dyDescent="0.25">
      <c r="A30">
        <v>2</v>
      </c>
      <c r="B30">
        <v>10</v>
      </c>
      <c r="C30">
        <v>773220</v>
      </c>
      <c r="D30">
        <v>23970126</v>
      </c>
      <c r="E30">
        <v>62433</v>
      </c>
      <c r="F30">
        <v>322837</v>
      </c>
      <c r="G30">
        <v>36538</v>
      </c>
      <c r="H30">
        <v>916367</v>
      </c>
      <c r="I30">
        <v>0</v>
      </c>
      <c r="J30">
        <v>952905</v>
      </c>
      <c r="K30">
        <v>-18.16</v>
      </c>
      <c r="L30">
        <v>-33.11</v>
      </c>
      <c r="M30">
        <v>91.13</v>
      </c>
      <c r="N30">
        <v>0.73</v>
      </c>
      <c r="O30">
        <v>-70.05</v>
      </c>
      <c r="P30">
        <v>-12.28</v>
      </c>
      <c r="Q30">
        <v>0</v>
      </c>
      <c r="R30">
        <v>-18.32</v>
      </c>
    </row>
    <row r="31" spans="1:18" x14ac:dyDescent="0.25">
      <c r="A31">
        <v>2</v>
      </c>
      <c r="B31">
        <v>11</v>
      </c>
      <c r="C31">
        <v>3689473</v>
      </c>
      <c r="D31">
        <v>126545820</v>
      </c>
      <c r="E31">
        <v>350386</v>
      </c>
      <c r="F31">
        <v>653928</v>
      </c>
      <c r="G31">
        <v>769167</v>
      </c>
      <c r="H31">
        <v>53336459</v>
      </c>
      <c r="I31">
        <v>2079025</v>
      </c>
      <c r="J31">
        <v>56184651</v>
      </c>
      <c r="K31">
        <v>1.57</v>
      </c>
      <c r="L31">
        <v>1.59</v>
      </c>
      <c r="M31">
        <v>-3.74</v>
      </c>
      <c r="N31">
        <v>-9.64</v>
      </c>
      <c r="O31">
        <v>-3.24</v>
      </c>
      <c r="P31">
        <v>35.299999999999997</v>
      </c>
      <c r="Q31">
        <v>16.239999999999998</v>
      </c>
      <c r="R31">
        <v>33.76</v>
      </c>
    </row>
    <row r="32" spans="1:18" x14ac:dyDescent="0.25">
      <c r="A32">
        <v>2</v>
      </c>
      <c r="B32">
        <v>12</v>
      </c>
      <c r="C32">
        <v>0</v>
      </c>
      <c r="D32">
        <v>0</v>
      </c>
      <c r="E32">
        <v>0</v>
      </c>
      <c r="F32">
        <v>0</v>
      </c>
      <c r="G32">
        <v>0</v>
      </c>
      <c r="H32">
        <v>0</v>
      </c>
      <c r="I32">
        <v>0</v>
      </c>
      <c r="J32">
        <v>0</v>
      </c>
      <c r="K32">
        <v>0</v>
      </c>
      <c r="L32">
        <v>0</v>
      </c>
      <c r="M32">
        <v>0</v>
      </c>
      <c r="N32">
        <v>0</v>
      </c>
      <c r="O32">
        <v>0</v>
      </c>
      <c r="P32">
        <v>0</v>
      </c>
      <c r="Q32">
        <v>0</v>
      </c>
      <c r="R32">
        <v>0</v>
      </c>
    </row>
    <row r="33" spans="1:18" x14ac:dyDescent="0.25">
      <c r="A33">
        <v>2</v>
      </c>
      <c r="B33">
        <v>13</v>
      </c>
      <c r="C33">
        <v>289939</v>
      </c>
      <c r="D33">
        <v>8449674</v>
      </c>
      <c r="E33">
        <v>37762</v>
      </c>
      <c r="F33">
        <v>37563</v>
      </c>
      <c r="G33">
        <v>6502</v>
      </c>
      <c r="H33">
        <v>7986539</v>
      </c>
      <c r="I33">
        <v>647997</v>
      </c>
      <c r="J33">
        <v>8641038</v>
      </c>
      <c r="K33">
        <v>40.729999999999997</v>
      </c>
      <c r="L33">
        <v>67.86</v>
      </c>
      <c r="M33">
        <v>12.73</v>
      </c>
      <c r="N33">
        <v>51.52</v>
      </c>
      <c r="O33">
        <v>19.52</v>
      </c>
      <c r="P33">
        <v>66.88</v>
      </c>
      <c r="Q33">
        <v>27.08</v>
      </c>
      <c r="R33">
        <v>63</v>
      </c>
    </row>
    <row r="34" spans="1:18" x14ac:dyDescent="0.25">
      <c r="A34">
        <v>2</v>
      </c>
      <c r="B34">
        <v>14</v>
      </c>
      <c r="C34">
        <v>58742</v>
      </c>
      <c r="D34">
        <v>9351527</v>
      </c>
      <c r="E34">
        <v>2907</v>
      </c>
      <c r="F34">
        <v>23272</v>
      </c>
      <c r="G34">
        <v>0</v>
      </c>
      <c r="H34">
        <v>9340283</v>
      </c>
      <c r="I34">
        <v>66780</v>
      </c>
      <c r="J34">
        <v>9407063</v>
      </c>
      <c r="K34">
        <v>31.02</v>
      </c>
      <c r="L34">
        <v>41.4</v>
      </c>
      <c r="M34">
        <v>-5.62</v>
      </c>
      <c r="N34">
        <v>46.96</v>
      </c>
      <c r="O34">
        <v>0</v>
      </c>
      <c r="P34">
        <v>42.26</v>
      </c>
      <c r="Q34">
        <v>5.85</v>
      </c>
      <c r="R34">
        <v>41.91</v>
      </c>
    </row>
    <row r="35" spans="1:18" x14ac:dyDescent="0.25">
      <c r="A35">
        <v>2</v>
      </c>
      <c r="B35">
        <v>15</v>
      </c>
      <c r="C35">
        <v>350</v>
      </c>
      <c r="D35">
        <v>4454</v>
      </c>
      <c r="E35">
        <v>0</v>
      </c>
      <c r="F35">
        <v>0</v>
      </c>
      <c r="G35">
        <v>0</v>
      </c>
      <c r="H35">
        <v>3837</v>
      </c>
      <c r="I35">
        <v>0</v>
      </c>
      <c r="J35">
        <v>3837</v>
      </c>
      <c r="K35">
        <v>-89.66</v>
      </c>
      <c r="L35">
        <v>-88.86</v>
      </c>
      <c r="M35">
        <v>0</v>
      </c>
      <c r="N35">
        <v>0</v>
      </c>
      <c r="O35">
        <v>0</v>
      </c>
      <c r="P35">
        <v>-90.41</v>
      </c>
      <c r="Q35">
        <v>0</v>
      </c>
      <c r="R35">
        <v>-90.41</v>
      </c>
    </row>
    <row r="36" spans="1:18" x14ac:dyDescent="0.25">
      <c r="A36">
        <v>2</v>
      </c>
      <c r="B36">
        <v>16</v>
      </c>
      <c r="C36">
        <v>873</v>
      </c>
      <c r="D36">
        <v>18688</v>
      </c>
      <c r="E36">
        <v>0</v>
      </c>
      <c r="F36">
        <v>0</v>
      </c>
      <c r="G36">
        <v>0</v>
      </c>
      <c r="H36">
        <v>19933</v>
      </c>
      <c r="I36">
        <v>0</v>
      </c>
      <c r="J36">
        <v>19933</v>
      </c>
      <c r="K36">
        <v>-74.87</v>
      </c>
      <c r="L36">
        <v>-74.97</v>
      </c>
      <c r="M36">
        <v>0</v>
      </c>
      <c r="N36">
        <v>0</v>
      </c>
      <c r="O36">
        <v>0</v>
      </c>
      <c r="P36">
        <v>-75.09</v>
      </c>
      <c r="Q36">
        <v>0</v>
      </c>
      <c r="R36">
        <v>-75.09</v>
      </c>
    </row>
    <row r="37" spans="1:18" x14ac:dyDescent="0.25">
      <c r="A37">
        <v>2</v>
      </c>
      <c r="B37">
        <v>17</v>
      </c>
      <c r="C37">
        <v>349904</v>
      </c>
      <c r="D37">
        <v>17824343</v>
      </c>
      <c r="E37">
        <v>40669</v>
      </c>
      <c r="F37">
        <v>60835</v>
      </c>
      <c r="G37">
        <v>6502</v>
      </c>
      <c r="H37">
        <v>17350592</v>
      </c>
      <c r="I37">
        <v>714777</v>
      </c>
      <c r="J37">
        <v>18071871</v>
      </c>
      <c r="K37">
        <v>35.770000000000003</v>
      </c>
      <c r="L37">
        <v>51.54</v>
      </c>
      <c r="M37">
        <v>11.18</v>
      </c>
      <c r="N37">
        <v>49.74</v>
      </c>
      <c r="O37">
        <v>19.52</v>
      </c>
      <c r="P37">
        <v>51.25</v>
      </c>
      <c r="Q37">
        <v>24.74</v>
      </c>
      <c r="R37">
        <v>49.97</v>
      </c>
    </row>
    <row r="38" spans="1:18" x14ac:dyDescent="0.25">
      <c r="A38">
        <v>2</v>
      </c>
      <c r="B38">
        <v>18</v>
      </c>
      <c r="C38">
        <v>221</v>
      </c>
      <c r="D38">
        <v>6562</v>
      </c>
      <c r="E38">
        <v>1414</v>
      </c>
      <c r="F38">
        <v>42</v>
      </c>
      <c r="G38">
        <v>0</v>
      </c>
      <c r="H38">
        <v>7346</v>
      </c>
      <c r="I38">
        <v>0</v>
      </c>
      <c r="J38">
        <v>7346</v>
      </c>
      <c r="K38">
        <v>26.29</v>
      </c>
      <c r="L38">
        <v>89.65</v>
      </c>
      <c r="M38">
        <v>7.45</v>
      </c>
      <c r="N38">
        <v>-12.5</v>
      </c>
      <c r="O38">
        <v>0</v>
      </c>
      <c r="P38">
        <v>68.06</v>
      </c>
      <c r="Q38">
        <v>0</v>
      </c>
      <c r="R38">
        <v>68.06</v>
      </c>
    </row>
    <row r="39" spans="1:18" x14ac:dyDescent="0.25">
      <c r="A39">
        <v>2</v>
      </c>
      <c r="B39">
        <v>19</v>
      </c>
      <c r="C39">
        <v>350125</v>
      </c>
      <c r="D39">
        <v>17830905</v>
      </c>
      <c r="E39">
        <v>42083</v>
      </c>
      <c r="F39">
        <v>60877</v>
      </c>
      <c r="G39">
        <v>6502</v>
      </c>
      <c r="H39">
        <v>17357938</v>
      </c>
      <c r="I39">
        <v>714777</v>
      </c>
      <c r="J39">
        <v>18079217</v>
      </c>
      <c r="K39">
        <v>35.76</v>
      </c>
      <c r="L39">
        <v>51.55</v>
      </c>
      <c r="M39">
        <v>11.05</v>
      </c>
      <c r="N39">
        <v>49.67</v>
      </c>
      <c r="O39">
        <v>19.52</v>
      </c>
      <c r="P39">
        <v>51.25</v>
      </c>
      <c r="Q39">
        <v>24.74</v>
      </c>
      <c r="R39">
        <v>49.98</v>
      </c>
    </row>
    <row r="40" spans="1:18" x14ac:dyDescent="0.25">
      <c r="A40">
        <v>2</v>
      </c>
      <c r="B40">
        <v>20</v>
      </c>
      <c r="C40">
        <v>6699</v>
      </c>
      <c r="D40">
        <v>302347</v>
      </c>
      <c r="E40">
        <v>21545</v>
      </c>
      <c r="F40">
        <v>436369</v>
      </c>
      <c r="G40">
        <v>12565</v>
      </c>
      <c r="H40">
        <v>103</v>
      </c>
      <c r="I40">
        <v>683</v>
      </c>
      <c r="J40">
        <v>13351</v>
      </c>
      <c r="K40">
        <v>-40.43</v>
      </c>
      <c r="L40">
        <v>-51.04</v>
      </c>
      <c r="M40">
        <v>-84.45</v>
      </c>
      <c r="N40">
        <v>-71.12</v>
      </c>
      <c r="O40">
        <v>0</v>
      </c>
      <c r="P40">
        <v>-94.36</v>
      </c>
      <c r="Q40">
        <v>34050</v>
      </c>
      <c r="R40">
        <v>-7.24</v>
      </c>
    </row>
    <row r="41" spans="1:18" x14ac:dyDescent="0.25">
      <c r="A41">
        <v>2</v>
      </c>
      <c r="B41">
        <v>21</v>
      </c>
      <c r="C41">
        <v>23597</v>
      </c>
      <c r="D41">
        <v>2597248</v>
      </c>
      <c r="E41">
        <v>0</v>
      </c>
      <c r="F41">
        <v>92</v>
      </c>
      <c r="G41">
        <v>0</v>
      </c>
      <c r="H41">
        <v>2548331</v>
      </c>
      <c r="I41">
        <v>24946</v>
      </c>
      <c r="J41">
        <v>2573277</v>
      </c>
      <c r="K41">
        <v>-8.08</v>
      </c>
      <c r="L41">
        <v>90.2</v>
      </c>
      <c r="M41">
        <v>0</v>
      </c>
      <c r="N41">
        <v>-93.04</v>
      </c>
      <c r="O41">
        <v>-100</v>
      </c>
      <c r="P41">
        <v>87.63</v>
      </c>
      <c r="Q41">
        <v>15.72</v>
      </c>
      <c r="R41">
        <v>86.51</v>
      </c>
    </row>
    <row r="42" spans="1:18" x14ac:dyDescent="0.25">
      <c r="A42">
        <v>2</v>
      </c>
      <c r="B42">
        <v>22</v>
      </c>
      <c r="C42">
        <v>0</v>
      </c>
      <c r="D42">
        <v>0</v>
      </c>
      <c r="E42">
        <v>0</v>
      </c>
      <c r="F42">
        <v>0</v>
      </c>
      <c r="G42">
        <v>0</v>
      </c>
      <c r="H42">
        <v>0</v>
      </c>
      <c r="I42">
        <v>0</v>
      </c>
      <c r="J42">
        <v>0</v>
      </c>
      <c r="K42">
        <v>0</v>
      </c>
      <c r="L42">
        <v>0</v>
      </c>
      <c r="M42">
        <v>0</v>
      </c>
      <c r="N42">
        <v>0</v>
      </c>
      <c r="O42">
        <v>0</v>
      </c>
      <c r="P42">
        <v>0</v>
      </c>
      <c r="Q42">
        <v>0</v>
      </c>
      <c r="R42">
        <v>0</v>
      </c>
    </row>
    <row r="43" spans="1:18" x14ac:dyDescent="0.25">
      <c r="A43">
        <v>2</v>
      </c>
      <c r="B43">
        <v>23</v>
      </c>
      <c r="C43">
        <v>0</v>
      </c>
      <c r="D43">
        <v>0</v>
      </c>
      <c r="E43">
        <v>0</v>
      </c>
      <c r="F43">
        <v>0</v>
      </c>
      <c r="G43">
        <v>0</v>
      </c>
      <c r="H43">
        <v>0</v>
      </c>
      <c r="I43">
        <v>0</v>
      </c>
      <c r="J43">
        <v>0</v>
      </c>
      <c r="K43">
        <v>0</v>
      </c>
      <c r="L43">
        <v>0</v>
      </c>
      <c r="M43">
        <v>0</v>
      </c>
      <c r="N43">
        <v>0</v>
      </c>
      <c r="O43">
        <v>0</v>
      </c>
      <c r="P43">
        <v>0</v>
      </c>
      <c r="Q43">
        <v>0</v>
      </c>
      <c r="R43">
        <v>0</v>
      </c>
    </row>
    <row r="44" spans="1:18" x14ac:dyDescent="0.25">
      <c r="A44">
        <v>2</v>
      </c>
      <c r="B44">
        <v>24</v>
      </c>
      <c r="C44">
        <v>0</v>
      </c>
      <c r="D44">
        <v>0</v>
      </c>
      <c r="E44">
        <v>0</v>
      </c>
      <c r="F44">
        <v>0</v>
      </c>
      <c r="G44">
        <v>0</v>
      </c>
      <c r="H44">
        <v>0</v>
      </c>
      <c r="I44">
        <v>0</v>
      </c>
      <c r="J44">
        <v>0</v>
      </c>
      <c r="K44">
        <v>0</v>
      </c>
      <c r="L44">
        <v>0</v>
      </c>
      <c r="M44">
        <v>0</v>
      </c>
      <c r="N44">
        <v>0</v>
      </c>
      <c r="O44">
        <v>0</v>
      </c>
      <c r="P44">
        <v>0</v>
      </c>
      <c r="Q44">
        <v>0</v>
      </c>
      <c r="R44">
        <v>0</v>
      </c>
    </row>
    <row r="45" spans="1:18" x14ac:dyDescent="0.25">
      <c r="A45">
        <v>2</v>
      </c>
      <c r="B45">
        <v>25</v>
      </c>
      <c r="C45">
        <v>0</v>
      </c>
      <c r="D45">
        <v>0</v>
      </c>
      <c r="E45">
        <v>0</v>
      </c>
      <c r="F45">
        <v>0</v>
      </c>
      <c r="G45">
        <v>0</v>
      </c>
      <c r="H45">
        <v>0</v>
      </c>
      <c r="I45">
        <v>0</v>
      </c>
      <c r="J45">
        <v>0</v>
      </c>
      <c r="K45">
        <v>0</v>
      </c>
      <c r="L45">
        <v>0</v>
      </c>
      <c r="M45">
        <v>0</v>
      </c>
      <c r="N45">
        <v>0</v>
      </c>
      <c r="O45">
        <v>0</v>
      </c>
      <c r="P45">
        <v>0</v>
      </c>
      <c r="Q45">
        <v>0</v>
      </c>
      <c r="R45">
        <v>0</v>
      </c>
    </row>
    <row r="46" spans="1:18" x14ac:dyDescent="0.25">
      <c r="A46">
        <v>2</v>
      </c>
      <c r="B46">
        <v>26</v>
      </c>
      <c r="C46">
        <v>0</v>
      </c>
      <c r="D46">
        <v>0</v>
      </c>
      <c r="E46">
        <v>0</v>
      </c>
      <c r="F46">
        <v>0</v>
      </c>
      <c r="G46">
        <v>0</v>
      </c>
      <c r="H46">
        <v>0</v>
      </c>
      <c r="I46">
        <v>0</v>
      </c>
      <c r="J46">
        <v>0</v>
      </c>
      <c r="K46">
        <v>0</v>
      </c>
      <c r="L46">
        <v>0</v>
      </c>
      <c r="M46">
        <v>0</v>
      </c>
      <c r="N46">
        <v>0</v>
      </c>
      <c r="O46">
        <v>0</v>
      </c>
      <c r="P46">
        <v>0</v>
      </c>
      <c r="Q46">
        <v>0</v>
      </c>
      <c r="R46">
        <v>0</v>
      </c>
    </row>
    <row r="47" spans="1:18" x14ac:dyDescent="0.25">
      <c r="A47">
        <v>2</v>
      </c>
      <c r="B47">
        <v>27</v>
      </c>
      <c r="C47">
        <v>22394</v>
      </c>
      <c r="D47">
        <v>979735</v>
      </c>
      <c r="E47">
        <v>0</v>
      </c>
      <c r="F47">
        <v>0</v>
      </c>
      <c r="G47">
        <v>301909</v>
      </c>
      <c r="H47">
        <v>677671</v>
      </c>
      <c r="I47">
        <v>0</v>
      </c>
      <c r="J47">
        <v>979580</v>
      </c>
      <c r="K47">
        <v>227.54</v>
      </c>
      <c r="L47">
        <v>92.66</v>
      </c>
      <c r="M47">
        <v>0</v>
      </c>
      <c r="N47">
        <v>0</v>
      </c>
      <c r="O47">
        <v>1322.15</v>
      </c>
      <c r="P47">
        <v>39.78</v>
      </c>
      <c r="Q47">
        <v>0</v>
      </c>
      <c r="R47">
        <v>93.58</v>
      </c>
    </row>
    <row r="48" spans="1:18" x14ac:dyDescent="0.25">
      <c r="A48">
        <v>2</v>
      </c>
      <c r="B48">
        <v>28</v>
      </c>
      <c r="C48">
        <v>3727</v>
      </c>
      <c r="D48">
        <v>15611</v>
      </c>
      <c r="E48">
        <v>0</v>
      </c>
      <c r="F48">
        <v>0</v>
      </c>
      <c r="G48">
        <v>685</v>
      </c>
      <c r="H48">
        <v>14173</v>
      </c>
      <c r="I48">
        <v>0</v>
      </c>
      <c r="J48">
        <v>14858</v>
      </c>
      <c r="K48">
        <v>22.44</v>
      </c>
      <c r="L48">
        <v>-13.04</v>
      </c>
      <c r="M48">
        <v>0</v>
      </c>
      <c r="N48">
        <v>0</v>
      </c>
      <c r="O48">
        <v>-17.77</v>
      </c>
      <c r="P48">
        <v>-21.98</v>
      </c>
      <c r="Q48">
        <v>0</v>
      </c>
      <c r="R48">
        <v>-21.8</v>
      </c>
    </row>
    <row r="49" spans="1:18" x14ac:dyDescent="0.25">
      <c r="A49">
        <v>2</v>
      </c>
      <c r="B49">
        <v>29</v>
      </c>
      <c r="C49">
        <v>45991</v>
      </c>
      <c r="D49">
        <v>3576983</v>
      </c>
      <c r="E49">
        <v>0</v>
      </c>
      <c r="F49">
        <v>92</v>
      </c>
      <c r="G49">
        <v>301909</v>
      </c>
      <c r="H49">
        <v>3226002</v>
      </c>
      <c r="I49">
        <v>24946</v>
      </c>
      <c r="J49">
        <v>3552857</v>
      </c>
      <c r="K49">
        <v>41.48</v>
      </c>
      <c r="L49">
        <v>90.87</v>
      </c>
      <c r="M49">
        <v>0</v>
      </c>
      <c r="N49">
        <v>-93.04</v>
      </c>
      <c r="O49">
        <v>1321.95</v>
      </c>
      <c r="P49">
        <v>75.05</v>
      </c>
      <c r="Q49">
        <v>15.72</v>
      </c>
      <c r="R49">
        <v>88.41</v>
      </c>
    </row>
    <row r="50" spans="1:18" x14ac:dyDescent="0.25">
      <c r="A50">
        <v>2</v>
      </c>
      <c r="B50">
        <v>30</v>
      </c>
      <c r="C50">
        <v>83652</v>
      </c>
      <c r="D50">
        <v>3850710</v>
      </c>
      <c r="E50">
        <v>1372</v>
      </c>
      <c r="F50">
        <v>4889</v>
      </c>
      <c r="G50">
        <v>9221</v>
      </c>
      <c r="H50">
        <v>3265</v>
      </c>
      <c r="I50">
        <v>338</v>
      </c>
      <c r="J50">
        <v>12824</v>
      </c>
      <c r="K50">
        <v>57.45</v>
      </c>
      <c r="L50">
        <v>38.15</v>
      </c>
      <c r="M50">
        <v>-33.94</v>
      </c>
      <c r="N50">
        <v>-3.89</v>
      </c>
      <c r="O50">
        <v>7.9</v>
      </c>
      <c r="P50">
        <v>662.85</v>
      </c>
      <c r="Q50">
        <v>-44.22</v>
      </c>
      <c r="R50">
        <v>33.86</v>
      </c>
    </row>
    <row r="51" spans="1:18" x14ac:dyDescent="0.25">
      <c r="A51">
        <v>2</v>
      </c>
      <c r="B51">
        <v>31</v>
      </c>
      <c r="C51">
        <v>4148984</v>
      </c>
      <c r="D51">
        <v>152656818</v>
      </c>
      <c r="E51">
        <v>573379</v>
      </c>
      <c r="F51">
        <v>1279611</v>
      </c>
      <c r="G51">
        <v>1101282</v>
      </c>
      <c r="H51">
        <v>74598607</v>
      </c>
      <c r="I51">
        <v>2842568</v>
      </c>
      <c r="J51">
        <v>78542457</v>
      </c>
      <c r="K51">
        <v>4.6399999999999997</v>
      </c>
      <c r="L51">
        <v>7.44</v>
      </c>
      <c r="M51">
        <v>-14.41</v>
      </c>
      <c r="N51">
        <v>-46.85</v>
      </c>
      <c r="O51">
        <v>30.47</v>
      </c>
      <c r="P51">
        <v>40.04</v>
      </c>
      <c r="Q51">
        <v>14.62</v>
      </c>
      <c r="R51">
        <v>38.79</v>
      </c>
    </row>
    <row r="52" spans="1:18" x14ac:dyDescent="0.25">
      <c r="A52">
        <v>2</v>
      </c>
      <c r="B52">
        <v>32</v>
      </c>
      <c r="C52">
        <v>1046245</v>
      </c>
      <c r="D52">
        <v>31805538</v>
      </c>
      <c r="E52">
        <v>18715</v>
      </c>
      <c r="F52">
        <v>68809</v>
      </c>
      <c r="G52">
        <v>59518</v>
      </c>
      <c r="H52">
        <v>512510</v>
      </c>
      <c r="I52">
        <v>0</v>
      </c>
      <c r="J52">
        <v>572028</v>
      </c>
      <c r="K52">
        <v>27.56</v>
      </c>
      <c r="L52">
        <v>2.27</v>
      </c>
      <c r="M52">
        <v>-44.03</v>
      </c>
      <c r="N52">
        <v>-68.040000000000006</v>
      </c>
      <c r="O52">
        <v>29.63</v>
      </c>
      <c r="P52">
        <v>12.5</v>
      </c>
      <c r="Q52">
        <v>0</v>
      </c>
      <c r="R52">
        <v>14.07</v>
      </c>
    </row>
    <row r="53" spans="1:18" x14ac:dyDescent="0.25">
      <c r="A53">
        <v>2</v>
      </c>
      <c r="B53">
        <v>33</v>
      </c>
      <c r="C53">
        <v>5196</v>
      </c>
      <c r="D53">
        <v>0</v>
      </c>
      <c r="E53">
        <v>0</v>
      </c>
      <c r="F53">
        <v>0</v>
      </c>
      <c r="G53">
        <v>0</v>
      </c>
      <c r="H53">
        <v>0</v>
      </c>
      <c r="I53">
        <v>0</v>
      </c>
      <c r="J53">
        <v>0</v>
      </c>
      <c r="K53">
        <v>-3.46</v>
      </c>
      <c r="L53">
        <v>0</v>
      </c>
      <c r="M53">
        <v>0</v>
      </c>
      <c r="N53">
        <v>0</v>
      </c>
      <c r="O53">
        <v>0</v>
      </c>
      <c r="P53">
        <v>0</v>
      </c>
      <c r="Q53">
        <v>0</v>
      </c>
      <c r="R53">
        <v>0</v>
      </c>
    </row>
    <row r="54" spans="1:18" x14ac:dyDescent="0.25">
      <c r="A54">
        <v>2</v>
      </c>
      <c r="B54">
        <v>34</v>
      </c>
      <c r="C54">
        <v>0</v>
      </c>
      <c r="D54">
        <v>0</v>
      </c>
      <c r="E54">
        <v>280138</v>
      </c>
      <c r="F54">
        <v>245931</v>
      </c>
      <c r="G54">
        <v>0</v>
      </c>
      <c r="H54">
        <v>0</v>
      </c>
      <c r="I54">
        <v>603482</v>
      </c>
      <c r="J54">
        <v>603482</v>
      </c>
      <c r="K54">
        <v>0</v>
      </c>
      <c r="L54">
        <v>0</v>
      </c>
      <c r="M54">
        <v>-13.36</v>
      </c>
      <c r="N54">
        <v>-34.11</v>
      </c>
      <c r="O54">
        <v>0</v>
      </c>
      <c r="P54">
        <v>0</v>
      </c>
      <c r="Q54">
        <v>-4.5</v>
      </c>
      <c r="R54">
        <v>-4.5</v>
      </c>
    </row>
    <row r="55" spans="1:18" x14ac:dyDescent="0.25">
      <c r="A55">
        <v>2</v>
      </c>
      <c r="B55">
        <v>35</v>
      </c>
      <c r="C55">
        <v>0</v>
      </c>
      <c r="D55">
        <v>0</v>
      </c>
      <c r="E55">
        <v>604</v>
      </c>
      <c r="F55">
        <v>60757</v>
      </c>
      <c r="G55">
        <v>0</v>
      </c>
      <c r="H55">
        <v>190164</v>
      </c>
      <c r="I55">
        <v>0</v>
      </c>
      <c r="J55">
        <v>190164</v>
      </c>
      <c r="K55">
        <v>0</v>
      </c>
      <c r="L55">
        <v>0</v>
      </c>
      <c r="M55">
        <v>-96.18</v>
      </c>
      <c r="N55">
        <v>-20.16</v>
      </c>
      <c r="O55">
        <v>0</v>
      </c>
      <c r="P55">
        <v>0.65</v>
      </c>
      <c r="Q55">
        <v>0</v>
      </c>
      <c r="R55">
        <v>0.65</v>
      </c>
    </row>
    <row r="56" spans="1:18" x14ac:dyDescent="0.25">
      <c r="A56">
        <v>2</v>
      </c>
      <c r="B56">
        <v>36</v>
      </c>
      <c r="C56">
        <v>0</v>
      </c>
      <c r="D56">
        <v>0</v>
      </c>
      <c r="E56">
        <v>37079</v>
      </c>
      <c r="F56">
        <v>36200</v>
      </c>
      <c r="G56">
        <v>0</v>
      </c>
      <c r="H56">
        <v>0</v>
      </c>
      <c r="I56">
        <v>80502</v>
      </c>
      <c r="J56">
        <v>80502</v>
      </c>
      <c r="K56">
        <v>0</v>
      </c>
      <c r="L56">
        <v>0</v>
      </c>
      <c r="M56">
        <v>16.100000000000001</v>
      </c>
      <c r="N56">
        <v>64.89</v>
      </c>
      <c r="O56">
        <v>0</v>
      </c>
      <c r="P56">
        <v>0</v>
      </c>
      <c r="Q56">
        <v>48.77</v>
      </c>
      <c r="R56">
        <v>48.77</v>
      </c>
    </row>
    <row r="57" spans="1:18" x14ac:dyDescent="0.25">
      <c r="A57">
        <v>2</v>
      </c>
      <c r="B57">
        <v>37</v>
      </c>
      <c r="C57">
        <v>0</v>
      </c>
      <c r="D57">
        <v>0</v>
      </c>
      <c r="E57">
        <v>2907</v>
      </c>
      <c r="F57">
        <v>23272</v>
      </c>
      <c r="G57">
        <v>0</v>
      </c>
      <c r="H57">
        <v>0</v>
      </c>
      <c r="I57">
        <v>23294</v>
      </c>
      <c r="J57">
        <v>23294</v>
      </c>
      <c r="K57">
        <v>0</v>
      </c>
      <c r="L57">
        <v>0</v>
      </c>
      <c r="M57">
        <v>-5.62</v>
      </c>
      <c r="N57">
        <v>46.96</v>
      </c>
      <c r="O57">
        <v>0</v>
      </c>
      <c r="P57">
        <v>0</v>
      </c>
      <c r="Q57">
        <v>46.62</v>
      </c>
      <c r="R57">
        <v>46.62</v>
      </c>
    </row>
    <row r="58" spans="1:18" x14ac:dyDescent="0.25">
      <c r="A58">
        <v>2</v>
      </c>
      <c r="B58">
        <v>38</v>
      </c>
      <c r="C58">
        <v>0</v>
      </c>
      <c r="D58">
        <v>0</v>
      </c>
      <c r="E58">
        <v>119</v>
      </c>
      <c r="F58">
        <v>880</v>
      </c>
      <c r="G58">
        <v>0</v>
      </c>
      <c r="H58">
        <v>8222</v>
      </c>
      <c r="I58">
        <v>0</v>
      </c>
      <c r="J58">
        <v>8222</v>
      </c>
      <c r="K58">
        <v>0</v>
      </c>
      <c r="L58">
        <v>0</v>
      </c>
      <c r="M58">
        <v>1883.33</v>
      </c>
      <c r="N58">
        <v>-2.87</v>
      </c>
      <c r="O58">
        <v>0</v>
      </c>
      <c r="P58">
        <v>-23.91</v>
      </c>
      <c r="Q58">
        <v>0</v>
      </c>
      <c r="R58">
        <v>-23.91</v>
      </c>
    </row>
    <row r="59" spans="1:18" x14ac:dyDescent="0.25">
      <c r="A59">
        <v>2</v>
      </c>
      <c r="B59">
        <v>39</v>
      </c>
      <c r="C59">
        <v>83071</v>
      </c>
      <c r="D59">
        <v>3847472</v>
      </c>
      <c r="E59">
        <v>1358</v>
      </c>
      <c r="F59">
        <v>4790</v>
      </c>
      <c r="G59">
        <v>9215</v>
      </c>
      <c r="H59">
        <v>3265</v>
      </c>
      <c r="I59">
        <v>332</v>
      </c>
      <c r="J59">
        <v>12812</v>
      </c>
      <c r="K59">
        <v>56.59</v>
      </c>
      <c r="L59">
        <v>38.14</v>
      </c>
      <c r="M59">
        <v>-33.79</v>
      </c>
      <c r="N59">
        <v>-5.82</v>
      </c>
      <c r="O59">
        <v>7.83</v>
      </c>
      <c r="P59">
        <v>662.85</v>
      </c>
      <c r="Q59">
        <v>848.57</v>
      </c>
      <c r="R59">
        <v>42.21</v>
      </c>
    </row>
    <row r="60" spans="1:18" x14ac:dyDescent="0.25">
      <c r="A60">
        <v>2</v>
      </c>
      <c r="B60">
        <v>40</v>
      </c>
      <c r="C60">
        <v>581</v>
      </c>
      <c r="D60">
        <v>3238</v>
      </c>
      <c r="E60">
        <v>14</v>
      </c>
      <c r="F60">
        <v>99</v>
      </c>
      <c r="G60">
        <v>6</v>
      </c>
      <c r="H60">
        <v>0</v>
      </c>
      <c r="I60">
        <v>6</v>
      </c>
      <c r="J60">
        <v>12</v>
      </c>
      <c r="K60">
        <v>635.44000000000005</v>
      </c>
      <c r="L60">
        <v>59.27</v>
      </c>
      <c r="M60">
        <v>-46.15</v>
      </c>
      <c r="N60">
        <v>9800</v>
      </c>
      <c r="O60">
        <v>0</v>
      </c>
      <c r="P60">
        <v>0</v>
      </c>
      <c r="Q60">
        <v>-98.95</v>
      </c>
      <c r="R60">
        <v>-97.9</v>
      </c>
    </row>
    <row r="61" spans="1:18" x14ac:dyDescent="0.25">
      <c r="A61">
        <v>2</v>
      </c>
      <c r="B61">
        <v>41</v>
      </c>
      <c r="C61">
        <v>56696</v>
      </c>
      <c r="D61">
        <v>550053</v>
      </c>
      <c r="E61">
        <v>159365</v>
      </c>
      <c r="F61">
        <v>123456</v>
      </c>
      <c r="G61">
        <v>1918</v>
      </c>
      <c r="H61">
        <v>674840</v>
      </c>
      <c r="I61">
        <v>22799</v>
      </c>
      <c r="J61">
        <v>699557</v>
      </c>
      <c r="K61">
        <v>82.69</v>
      </c>
      <c r="L61">
        <v>14.61</v>
      </c>
      <c r="M61">
        <v>23.09</v>
      </c>
      <c r="N61">
        <v>-2.02</v>
      </c>
      <c r="O61">
        <v>35.450000000000003</v>
      </c>
      <c r="P61">
        <v>28.17</v>
      </c>
      <c r="Q61">
        <v>-76.34</v>
      </c>
      <c r="R61">
        <v>12.06</v>
      </c>
    </row>
    <row r="62" spans="1:18" x14ac:dyDescent="0.25">
      <c r="A62">
        <v>2</v>
      </c>
      <c r="B62">
        <v>42</v>
      </c>
      <c r="C62">
        <v>0</v>
      </c>
      <c r="D62">
        <v>0</v>
      </c>
      <c r="E62">
        <v>0</v>
      </c>
      <c r="F62">
        <v>0</v>
      </c>
      <c r="G62">
        <v>0</v>
      </c>
      <c r="H62">
        <v>0</v>
      </c>
      <c r="I62">
        <v>0</v>
      </c>
      <c r="J62">
        <v>0</v>
      </c>
      <c r="K62">
        <v>0</v>
      </c>
      <c r="L62">
        <v>0</v>
      </c>
      <c r="M62">
        <v>0</v>
      </c>
      <c r="N62">
        <v>0</v>
      </c>
      <c r="O62">
        <v>0</v>
      </c>
      <c r="P62">
        <v>0</v>
      </c>
      <c r="Q62">
        <v>0</v>
      </c>
      <c r="R62">
        <v>0</v>
      </c>
    </row>
    <row r="63" spans="1:18" x14ac:dyDescent="0.25">
      <c r="A63">
        <v>2</v>
      </c>
      <c r="B63">
        <v>43</v>
      </c>
      <c r="C63">
        <v>0</v>
      </c>
      <c r="D63">
        <v>0</v>
      </c>
      <c r="E63">
        <v>0</v>
      </c>
      <c r="F63">
        <v>0</v>
      </c>
      <c r="G63">
        <v>0</v>
      </c>
      <c r="H63">
        <v>0</v>
      </c>
      <c r="I63">
        <v>0</v>
      </c>
      <c r="J63">
        <v>0</v>
      </c>
      <c r="K63">
        <v>-100</v>
      </c>
      <c r="L63">
        <v>-100</v>
      </c>
      <c r="M63">
        <v>0</v>
      </c>
      <c r="N63">
        <v>0</v>
      </c>
      <c r="O63">
        <v>0</v>
      </c>
      <c r="P63">
        <v>0</v>
      </c>
      <c r="Q63">
        <v>0</v>
      </c>
      <c r="R63">
        <v>0</v>
      </c>
    </row>
    <row r="64" spans="1:18" x14ac:dyDescent="0.25">
      <c r="A64">
        <v>2</v>
      </c>
      <c r="B64">
        <v>44</v>
      </c>
      <c r="C64">
        <v>0</v>
      </c>
      <c r="D64">
        <v>0</v>
      </c>
      <c r="E64">
        <v>0</v>
      </c>
      <c r="F64">
        <v>0</v>
      </c>
      <c r="G64">
        <v>0</v>
      </c>
      <c r="H64">
        <v>0</v>
      </c>
      <c r="I64">
        <v>0</v>
      </c>
      <c r="J64">
        <v>0</v>
      </c>
      <c r="K64">
        <v>0</v>
      </c>
      <c r="L64">
        <v>0</v>
      </c>
      <c r="M64">
        <v>0</v>
      </c>
      <c r="N64">
        <v>0</v>
      </c>
      <c r="O64">
        <v>0</v>
      </c>
      <c r="P64">
        <v>0</v>
      </c>
      <c r="Q64">
        <v>0</v>
      </c>
      <c r="R64">
        <v>0</v>
      </c>
    </row>
    <row r="65" spans="1:18" x14ac:dyDescent="0.25">
      <c r="A65">
        <v>2</v>
      </c>
      <c r="B65">
        <v>45</v>
      </c>
      <c r="C65">
        <v>0</v>
      </c>
      <c r="D65">
        <v>0</v>
      </c>
      <c r="E65">
        <v>0</v>
      </c>
      <c r="F65">
        <v>0</v>
      </c>
      <c r="G65">
        <v>0</v>
      </c>
      <c r="H65">
        <v>0</v>
      </c>
      <c r="I65">
        <v>0</v>
      </c>
      <c r="J65">
        <v>0</v>
      </c>
      <c r="K65">
        <v>0</v>
      </c>
      <c r="L65">
        <v>0</v>
      </c>
      <c r="M65">
        <v>0</v>
      </c>
      <c r="N65">
        <v>0</v>
      </c>
      <c r="O65">
        <v>0</v>
      </c>
      <c r="P65">
        <v>0</v>
      </c>
      <c r="Q65">
        <v>0</v>
      </c>
      <c r="R65">
        <v>0</v>
      </c>
    </row>
    <row r="66" spans="1:18" x14ac:dyDescent="0.25">
      <c r="A66">
        <v>2</v>
      </c>
      <c r="B66">
        <v>46</v>
      </c>
      <c r="C66">
        <v>0</v>
      </c>
      <c r="D66">
        <v>0</v>
      </c>
      <c r="E66">
        <v>0</v>
      </c>
      <c r="F66">
        <v>0</v>
      </c>
      <c r="G66">
        <v>0</v>
      </c>
      <c r="H66">
        <v>0</v>
      </c>
      <c r="I66">
        <v>0</v>
      </c>
      <c r="J66">
        <v>0</v>
      </c>
      <c r="K66">
        <v>0</v>
      </c>
      <c r="L66">
        <v>0</v>
      </c>
      <c r="M66">
        <v>0</v>
      </c>
      <c r="N66">
        <v>0</v>
      </c>
      <c r="O66">
        <v>0</v>
      </c>
      <c r="P66">
        <v>0</v>
      </c>
      <c r="Q66">
        <v>0</v>
      </c>
      <c r="R66">
        <v>0</v>
      </c>
    </row>
    <row r="67" spans="1:18" x14ac:dyDescent="0.25">
      <c r="A67">
        <v>3</v>
      </c>
      <c r="B67">
        <v>1</v>
      </c>
      <c r="C67">
        <v>44</v>
      </c>
      <c r="D67">
        <v>0</v>
      </c>
      <c r="E67">
        <v>0</v>
      </c>
      <c r="F67">
        <v>44</v>
      </c>
      <c r="G67">
        <v>0</v>
      </c>
      <c r="H67">
        <v>0</v>
      </c>
      <c r="I67">
        <v>0</v>
      </c>
      <c r="J67">
        <v>0</v>
      </c>
      <c r="K67">
        <v>-32.31</v>
      </c>
      <c r="L67">
        <v>0</v>
      </c>
      <c r="M67">
        <v>0</v>
      </c>
      <c r="N67">
        <v>-32.31</v>
      </c>
      <c r="O67">
        <v>-100</v>
      </c>
      <c r="P67">
        <v>0</v>
      </c>
      <c r="Q67">
        <v>0</v>
      </c>
      <c r="R67">
        <v>0</v>
      </c>
    </row>
    <row r="68" spans="1:18" x14ac:dyDescent="0.25">
      <c r="A68">
        <v>3</v>
      </c>
      <c r="B68">
        <v>2</v>
      </c>
      <c r="C68">
        <v>4548475</v>
      </c>
      <c r="D68">
        <v>66351159</v>
      </c>
      <c r="E68">
        <v>7578261</v>
      </c>
      <c r="F68">
        <v>78477895</v>
      </c>
      <c r="G68">
        <v>3348488</v>
      </c>
      <c r="H68">
        <v>0</v>
      </c>
      <c r="I68">
        <v>0</v>
      </c>
      <c r="J68">
        <v>0</v>
      </c>
      <c r="K68">
        <v>-2.9</v>
      </c>
      <c r="L68">
        <v>32.75</v>
      </c>
      <c r="M68">
        <v>16.75</v>
      </c>
      <c r="N68">
        <v>28.32</v>
      </c>
      <c r="O68">
        <v>26.76</v>
      </c>
      <c r="P68">
        <v>0</v>
      </c>
      <c r="Q68">
        <v>0</v>
      </c>
      <c r="R68">
        <v>0</v>
      </c>
    </row>
    <row r="69" spans="1:18" x14ac:dyDescent="0.25">
      <c r="A69">
        <v>3</v>
      </c>
      <c r="B69">
        <v>3</v>
      </c>
      <c r="C69">
        <v>47863</v>
      </c>
      <c r="D69">
        <v>124366</v>
      </c>
      <c r="E69">
        <v>58561</v>
      </c>
      <c r="F69">
        <v>230790</v>
      </c>
      <c r="G69">
        <v>23097</v>
      </c>
      <c r="H69">
        <v>0</v>
      </c>
      <c r="I69">
        <v>0</v>
      </c>
      <c r="J69">
        <v>0</v>
      </c>
      <c r="K69">
        <v>-4.88</v>
      </c>
      <c r="L69">
        <v>12.29</v>
      </c>
      <c r="M69">
        <v>4.25</v>
      </c>
      <c r="N69">
        <v>6.24</v>
      </c>
      <c r="O69">
        <v>-22.79</v>
      </c>
      <c r="P69">
        <v>0</v>
      </c>
      <c r="Q69">
        <v>0</v>
      </c>
      <c r="R69">
        <v>0</v>
      </c>
    </row>
    <row r="70" spans="1:18" x14ac:dyDescent="0.25">
      <c r="A70">
        <v>3</v>
      </c>
      <c r="B70">
        <v>4</v>
      </c>
      <c r="C70">
        <v>482329</v>
      </c>
      <c r="D70">
        <v>162426</v>
      </c>
      <c r="E70">
        <v>5166</v>
      </c>
      <c r="F70">
        <v>649921</v>
      </c>
      <c r="G70">
        <v>99481</v>
      </c>
      <c r="H70">
        <v>0</v>
      </c>
      <c r="I70">
        <v>0</v>
      </c>
      <c r="J70">
        <v>0</v>
      </c>
      <c r="K70">
        <v>6.71</v>
      </c>
      <c r="L70">
        <v>-0.93</v>
      </c>
      <c r="M70">
        <v>-54.28</v>
      </c>
      <c r="N70">
        <v>3.62</v>
      </c>
      <c r="O70">
        <v>10.44</v>
      </c>
      <c r="P70">
        <v>0</v>
      </c>
      <c r="Q70">
        <v>0</v>
      </c>
      <c r="R70">
        <v>0</v>
      </c>
    </row>
    <row r="71" spans="1:18" x14ac:dyDescent="0.25">
      <c r="A71">
        <v>3</v>
      </c>
      <c r="B71">
        <v>5</v>
      </c>
      <c r="C71">
        <v>5670</v>
      </c>
      <c r="D71">
        <v>4392</v>
      </c>
      <c r="E71">
        <v>6692</v>
      </c>
      <c r="F71">
        <v>16754</v>
      </c>
      <c r="G71">
        <v>803</v>
      </c>
      <c r="H71">
        <v>0</v>
      </c>
      <c r="I71">
        <v>0</v>
      </c>
      <c r="J71">
        <v>0</v>
      </c>
      <c r="K71">
        <v>23.26</v>
      </c>
      <c r="L71">
        <v>-87.58</v>
      </c>
      <c r="M71" t="s">
        <v>0</v>
      </c>
      <c r="N71">
        <v>-58.07</v>
      </c>
      <c r="O71">
        <v>10.76</v>
      </c>
      <c r="P71">
        <v>0</v>
      </c>
      <c r="Q71">
        <v>0</v>
      </c>
      <c r="R71">
        <v>0</v>
      </c>
    </row>
    <row r="72" spans="1:18" x14ac:dyDescent="0.25">
      <c r="A72">
        <v>3</v>
      </c>
      <c r="B72">
        <v>6</v>
      </c>
      <c r="C72">
        <v>5036518</v>
      </c>
      <c r="D72">
        <v>66517977</v>
      </c>
      <c r="E72">
        <v>7590119</v>
      </c>
      <c r="F72">
        <v>79144614</v>
      </c>
      <c r="G72">
        <v>3448772</v>
      </c>
      <c r="H72">
        <v>0</v>
      </c>
      <c r="I72">
        <v>0</v>
      </c>
      <c r="J72">
        <v>0</v>
      </c>
      <c r="K72">
        <v>-2.0299999999999998</v>
      </c>
      <c r="L72">
        <v>32.56</v>
      </c>
      <c r="M72">
        <v>16.73</v>
      </c>
      <c r="N72">
        <v>28.01</v>
      </c>
      <c r="O72">
        <v>26.21</v>
      </c>
      <c r="P72">
        <v>0</v>
      </c>
      <c r="Q72">
        <v>0</v>
      </c>
      <c r="R72">
        <v>0</v>
      </c>
    </row>
    <row r="73" spans="1:18" x14ac:dyDescent="0.25">
      <c r="A73">
        <v>3</v>
      </c>
      <c r="B73">
        <v>7</v>
      </c>
      <c r="C73">
        <v>19475</v>
      </c>
      <c r="D73">
        <v>28345</v>
      </c>
      <c r="E73">
        <v>7113</v>
      </c>
      <c r="F73">
        <v>54933</v>
      </c>
      <c r="G73">
        <v>5114</v>
      </c>
      <c r="H73">
        <v>0</v>
      </c>
      <c r="I73">
        <v>0</v>
      </c>
      <c r="J73">
        <v>0</v>
      </c>
      <c r="K73">
        <v>-13.15</v>
      </c>
      <c r="L73">
        <v>10.72</v>
      </c>
      <c r="M73">
        <v>-2.67</v>
      </c>
      <c r="N73">
        <v>-0.72</v>
      </c>
      <c r="O73">
        <v>-48.73</v>
      </c>
      <c r="P73">
        <v>0</v>
      </c>
      <c r="Q73">
        <v>0</v>
      </c>
      <c r="R73">
        <v>0</v>
      </c>
    </row>
    <row r="74" spans="1:18" x14ac:dyDescent="0.25">
      <c r="A74">
        <v>3</v>
      </c>
      <c r="B74">
        <v>8</v>
      </c>
      <c r="C74">
        <v>186555</v>
      </c>
      <c r="D74">
        <v>830050</v>
      </c>
      <c r="E74">
        <v>101302</v>
      </c>
      <c r="F74">
        <v>1117907</v>
      </c>
      <c r="G74">
        <v>89445</v>
      </c>
      <c r="H74">
        <v>0</v>
      </c>
      <c r="I74">
        <v>0</v>
      </c>
      <c r="J74">
        <v>0</v>
      </c>
      <c r="K74">
        <v>-14.07</v>
      </c>
      <c r="L74">
        <v>-22.97</v>
      </c>
      <c r="M74">
        <v>51.65</v>
      </c>
      <c r="N74">
        <v>-17.89</v>
      </c>
      <c r="O74">
        <v>-1.69</v>
      </c>
      <c r="P74">
        <v>0</v>
      </c>
      <c r="Q74">
        <v>0</v>
      </c>
      <c r="R74">
        <v>0</v>
      </c>
    </row>
    <row r="75" spans="1:18" x14ac:dyDescent="0.25">
      <c r="A75">
        <v>3</v>
      </c>
      <c r="B75">
        <v>9</v>
      </c>
      <c r="C75">
        <v>735671</v>
      </c>
      <c r="D75">
        <v>1315740</v>
      </c>
      <c r="E75">
        <v>106319</v>
      </c>
      <c r="F75">
        <v>2157730</v>
      </c>
      <c r="G75">
        <v>459289</v>
      </c>
      <c r="H75">
        <v>0</v>
      </c>
      <c r="I75">
        <v>0</v>
      </c>
      <c r="J75">
        <v>0</v>
      </c>
      <c r="K75">
        <v>29.98</v>
      </c>
      <c r="L75">
        <v>32</v>
      </c>
      <c r="M75">
        <v>66.23</v>
      </c>
      <c r="N75">
        <v>32.64</v>
      </c>
      <c r="O75">
        <v>148.18</v>
      </c>
      <c r="P75">
        <v>0</v>
      </c>
      <c r="Q75">
        <v>0</v>
      </c>
      <c r="R75">
        <v>0</v>
      </c>
    </row>
    <row r="76" spans="1:18" x14ac:dyDescent="0.25">
      <c r="A76">
        <v>3</v>
      </c>
      <c r="B76">
        <v>10</v>
      </c>
      <c r="C76">
        <v>941701</v>
      </c>
      <c r="D76">
        <v>2174135</v>
      </c>
      <c r="E76">
        <v>214734</v>
      </c>
      <c r="F76">
        <v>3330570</v>
      </c>
      <c r="G76">
        <v>553848</v>
      </c>
      <c r="H76">
        <v>0</v>
      </c>
      <c r="I76">
        <v>0</v>
      </c>
      <c r="J76">
        <v>0</v>
      </c>
      <c r="K76">
        <v>16.91</v>
      </c>
      <c r="L76">
        <v>3.53</v>
      </c>
      <c r="M76">
        <v>55.53</v>
      </c>
      <c r="N76">
        <v>9.43</v>
      </c>
      <c r="O76">
        <v>93.64</v>
      </c>
      <c r="P76">
        <v>0</v>
      </c>
      <c r="Q76">
        <v>0</v>
      </c>
      <c r="R76">
        <v>0</v>
      </c>
    </row>
    <row r="77" spans="1:18" x14ac:dyDescent="0.25">
      <c r="A77">
        <v>3</v>
      </c>
      <c r="B77">
        <v>11</v>
      </c>
      <c r="C77">
        <v>5978219</v>
      </c>
      <c r="D77">
        <v>68692112</v>
      </c>
      <c r="E77">
        <v>7804853</v>
      </c>
      <c r="F77">
        <v>82475184</v>
      </c>
      <c r="G77">
        <v>4002620</v>
      </c>
      <c r="H77">
        <v>0</v>
      </c>
      <c r="I77">
        <v>0</v>
      </c>
      <c r="J77">
        <v>0</v>
      </c>
      <c r="K77">
        <v>0.53</v>
      </c>
      <c r="L77">
        <v>31.39</v>
      </c>
      <c r="M77">
        <v>17.54</v>
      </c>
      <c r="N77">
        <v>27.14</v>
      </c>
      <c r="O77">
        <v>32.6</v>
      </c>
      <c r="P77">
        <v>0</v>
      </c>
      <c r="Q77">
        <v>0</v>
      </c>
      <c r="R77">
        <v>0</v>
      </c>
    </row>
    <row r="78" spans="1:18" x14ac:dyDescent="0.25">
      <c r="A78">
        <v>3</v>
      </c>
      <c r="B78">
        <v>12</v>
      </c>
      <c r="C78">
        <v>0</v>
      </c>
      <c r="D78">
        <v>0</v>
      </c>
      <c r="E78">
        <v>0</v>
      </c>
      <c r="F78">
        <v>0</v>
      </c>
      <c r="G78">
        <v>0</v>
      </c>
      <c r="H78">
        <v>0</v>
      </c>
      <c r="I78">
        <v>0</v>
      </c>
      <c r="J78">
        <v>0</v>
      </c>
      <c r="K78">
        <v>0</v>
      </c>
      <c r="L78">
        <v>0</v>
      </c>
      <c r="M78">
        <v>0</v>
      </c>
      <c r="N78">
        <v>0</v>
      </c>
      <c r="O78">
        <v>0</v>
      </c>
      <c r="P78">
        <v>0</v>
      </c>
      <c r="Q78">
        <v>0</v>
      </c>
      <c r="R78">
        <v>0</v>
      </c>
    </row>
    <row r="79" spans="1:18" x14ac:dyDescent="0.25">
      <c r="A79">
        <v>3</v>
      </c>
      <c r="B79">
        <v>13</v>
      </c>
      <c r="C79">
        <v>99977</v>
      </c>
      <c r="D79">
        <v>8959158</v>
      </c>
      <c r="E79">
        <v>2411889</v>
      </c>
      <c r="F79">
        <v>11471024</v>
      </c>
      <c r="G79">
        <v>739016</v>
      </c>
      <c r="H79">
        <v>0</v>
      </c>
      <c r="I79">
        <v>0</v>
      </c>
      <c r="J79">
        <v>0</v>
      </c>
      <c r="K79">
        <v>-17.920000000000002</v>
      </c>
      <c r="L79">
        <v>45.85</v>
      </c>
      <c r="M79">
        <v>0.38</v>
      </c>
      <c r="N79">
        <v>32.35</v>
      </c>
      <c r="O79">
        <v>15.62</v>
      </c>
      <c r="P79">
        <v>0</v>
      </c>
      <c r="Q79">
        <v>0</v>
      </c>
      <c r="R79">
        <v>0</v>
      </c>
    </row>
    <row r="80" spans="1:18" x14ac:dyDescent="0.25">
      <c r="A80">
        <v>3</v>
      </c>
      <c r="B80">
        <v>14</v>
      </c>
      <c r="C80">
        <v>605</v>
      </c>
      <c r="D80">
        <v>9883624</v>
      </c>
      <c r="E80">
        <v>447184</v>
      </c>
      <c r="F80">
        <v>10331413</v>
      </c>
      <c r="G80">
        <v>93301</v>
      </c>
      <c r="H80">
        <v>0</v>
      </c>
      <c r="I80">
        <v>0</v>
      </c>
      <c r="J80">
        <v>0</v>
      </c>
      <c r="K80">
        <v>-57.09</v>
      </c>
      <c r="L80">
        <v>56.2</v>
      </c>
      <c r="M80">
        <v>15.59</v>
      </c>
      <c r="N80">
        <v>53.83</v>
      </c>
      <c r="O80">
        <v>38.15</v>
      </c>
      <c r="P80">
        <v>0</v>
      </c>
      <c r="Q80">
        <v>0</v>
      </c>
      <c r="R80">
        <v>0</v>
      </c>
    </row>
    <row r="81" spans="1:18" x14ac:dyDescent="0.25">
      <c r="A81">
        <v>3</v>
      </c>
      <c r="B81">
        <v>15</v>
      </c>
      <c r="C81">
        <v>0</v>
      </c>
      <c r="D81">
        <v>4003</v>
      </c>
      <c r="E81">
        <v>0</v>
      </c>
      <c r="F81">
        <v>4003</v>
      </c>
      <c r="G81">
        <v>0</v>
      </c>
      <c r="H81">
        <v>0</v>
      </c>
      <c r="I81">
        <v>0</v>
      </c>
      <c r="J81">
        <v>0</v>
      </c>
      <c r="K81">
        <v>0</v>
      </c>
      <c r="L81">
        <v>-90.06</v>
      </c>
      <c r="M81">
        <v>0</v>
      </c>
      <c r="N81">
        <v>-90.06</v>
      </c>
      <c r="O81">
        <v>0</v>
      </c>
      <c r="P81">
        <v>0</v>
      </c>
      <c r="Q81">
        <v>0</v>
      </c>
      <c r="R81">
        <v>0</v>
      </c>
    </row>
    <row r="82" spans="1:18" x14ac:dyDescent="0.25">
      <c r="A82">
        <v>3</v>
      </c>
      <c r="B82">
        <v>16</v>
      </c>
      <c r="C82">
        <v>0</v>
      </c>
      <c r="D82">
        <v>19933</v>
      </c>
      <c r="E82">
        <v>0</v>
      </c>
      <c r="F82">
        <v>19933</v>
      </c>
      <c r="G82">
        <v>0</v>
      </c>
      <c r="H82">
        <v>0</v>
      </c>
      <c r="I82">
        <v>0</v>
      </c>
      <c r="J82">
        <v>0</v>
      </c>
      <c r="K82">
        <v>0</v>
      </c>
      <c r="L82">
        <v>-75.09</v>
      </c>
      <c r="M82">
        <v>0</v>
      </c>
      <c r="N82">
        <v>-75.09</v>
      </c>
      <c r="O82">
        <v>0</v>
      </c>
      <c r="P82">
        <v>0</v>
      </c>
      <c r="Q82">
        <v>0</v>
      </c>
      <c r="R82">
        <v>0</v>
      </c>
    </row>
    <row r="83" spans="1:18" x14ac:dyDescent="0.25">
      <c r="A83">
        <v>3</v>
      </c>
      <c r="B83">
        <v>17</v>
      </c>
      <c r="C83">
        <v>100582</v>
      </c>
      <c r="D83">
        <v>18866718</v>
      </c>
      <c r="E83">
        <v>2859073</v>
      </c>
      <c r="F83">
        <v>21826373</v>
      </c>
      <c r="G83">
        <v>832317</v>
      </c>
      <c r="H83">
        <v>0</v>
      </c>
      <c r="I83">
        <v>0</v>
      </c>
      <c r="J83">
        <v>0</v>
      </c>
      <c r="K83">
        <v>-18.37</v>
      </c>
      <c r="L83">
        <v>49.85</v>
      </c>
      <c r="M83">
        <v>2.4900000000000002</v>
      </c>
      <c r="N83">
        <v>40.78</v>
      </c>
      <c r="O83">
        <v>17.77</v>
      </c>
      <c r="P83">
        <v>0</v>
      </c>
      <c r="Q83">
        <v>0</v>
      </c>
      <c r="R83">
        <v>0</v>
      </c>
    </row>
    <row r="84" spans="1:18" x14ac:dyDescent="0.25">
      <c r="A84">
        <v>3</v>
      </c>
      <c r="B84">
        <v>18</v>
      </c>
      <c r="C84">
        <v>0</v>
      </c>
      <c r="D84">
        <v>8508</v>
      </c>
      <c r="E84">
        <v>2702</v>
      </c>
      <c r="F84">
        <v>11210</v>
      </c>
      <c r="G84">
        <v>1935</v>
      </c>
      <c r="H84">
        <v>0</v>
      </c>
      <c r="I84">
        <v>0</v>
      </c>
      <c r="J84">
        <v>0</v>
      </c>
      <c r="K84">
        <v>0</v>
      </c>
      <c r="L84">
        <v>29.36</v>
      </c>
      <c r="M84">
        <v>11.33</v>
      </c>
      <c r="N84">
        <v>24.5</v>
      </c>
      <c r="O84">
        <v>-7.06</v>
      </c>
      <c r="P84">
        <v>0</v>
      </c>
      <c r="Q84">
        <v>0</v>
      </c>
      <c r="R84">
        <v>0</v>
      </c>
    </row>
    <row r="85" spans="1:18" x14ac:dyDescent="0.25">
      <c r="A85">
        <v>3</v>
      </c>
      <c r="B85">
        <v>19</v>
      </c>
      <c r="C85">
        <v>100582</v>
      </c>
      <c r="D85">
        <v>18875226</v>
      </c>
      <c r="E85">
        <v>2861775</v>
      </c>
      <c r="F85">
        <v>21837583</v>
      </c>
      <c r="G85">
        <v>834252</v>
      </c>
      <c r="H85">
        <v>0</v>
      </c>
      <c r="I85">
        <v>0</v>
      </c>
      <c r="J85">
        <v>0</v>
      </c>
      <c r="K85">
        <v>-18.37</v>
      </c>
      <c r="L85">
        <v>49.84</v>
      </c>
      <c r="M85">
        <v>2.4900000000000002</v>
      </c>
      <c r="N85">
        <v>40.770000000000003</v>
      </c>
      <c r="O85">
        <v>17.7</v>
      </c>
      <c r="P85">
        <v>0</v>
      </c>
      <c r="Q85">
        <v>0</v>
      </c>
      <c r="R85">
        <v>0</v>
      </c>
    </row>
    <row r="86" spans="1:18" x14ac:dyDescent="0.25">
      <c r="A86">
        <v>3</v>
      </c>
      <c r="B86">
        <v>20</v>
      </c>
      <c r="C86">
        <v>39969</v>
      </c>
      <c r="D86">
        <v>5482</v>
      </c>
      <c r="E86">
        <v>21737</v>
      </c>
      <c r="F86">
        <v>67188</v>
      </c>
      <c r="G86">
        <v>12636</v>
      </c>
      <c r="H86">
        <v>0</v>
      </c>
      <c r="I86">
        <v>0</v>
      </c>
      <c r="J86">
        <v>0</v>
      </c>
      <c r="K86">
        <v>18.07</v>
      </c>
      <c r="L86">
        <v>54.86</v>
      </c>
      <c r="M86">
        <v>47.57</v>
      </c>
      <c r="N86">
        <v>28.91</v>
      </c>
      <c r="O86">
        <v>-7.71</v>
      </c>
      <c r="P86">
        <v>0</v>
      </c>
      <c r="Q86">
        <v>0</v>
      </c>
      <c r="R86">
        <v>0</v>
      </c>
    </row>
    <row r="87" spans="1:18" x14ac:dyDescent="0.25">
      <c r="A87">
        <v>3</v>
      </c>
      <c r="B87">
        <v>21</v>
      </c>
      <c r="C87">
        <v>4749</v>
      </c>
      <c r="D87">
        <v>3000828</v>
      </c>
      <c r="E87">
        <v>305217</v>
      </c>
      <c r="F87">
        <v>3310794</v>
      </c>
      <c r="G87">
        <v>88215</v>
      </c>
      <c r="H87">
        <v>0</v>
      </c>
      <c r="I87">
        <v>0</v>
      </c>
      <c r="J87">
        <v>0</v>
      </c>
      <c r="K87">
        <v>-20.53</v>
      </c>
      <c r="L87">
        <v>92.81</v>
      </c>
      <c r="M87">
        <v>75.959999999999994</v>
      </c>
      <c r="N87">
        <v>90.74</v>
      </c>
      <c r="O87">
        <v>311.11</v>
      </c>
      <c r="P87">
        <v>0</v>
      </c>
      <c r="Q87">
        <v>0</v>
      </c>
      <c r="R87">
        <v>0</v>
      </c>
    </row>
    <row r="88" spans="1:18" x14ac:dyDescent="0.25">
      <c r="A88">
        <v>3</v>
      </c>
      <c r="B88">
        <v>22</v>
      </c>
      <c r="C88">
        <v>0</v>
      </c>
      <c r="D88">
        <v>634</v>
      </c>
      <c r="E88">
        <v>165</v>
      </c>
      <c r="F88">
        <v>799</v>
      </c>
      <c r="G88">
        <v>0</v>
      </c>
      <c r="H88">
        <v>0</v>
      </c>
      <c r="I88">
        <v>0</v>
      </c>
      <c r="J88">
        <v>0</v>
      </c>
      <c r="K88">
        <v>0</v>
      </c>
      <c r="L88">
        <v>-30.25</v>
      </c>
      <c r="M88">
        <v>-7.82</v>
      </c>
      <c r="N88">
        <v>-26.56</v>
      </c>
      <c r="O88">
        <v>0</v>
      </c>
      <c r="P88">
        <v>0</v>
      </c>
      <c r="Q88">
        <v>0</v>
      </c>
      <c r="R88">
        <v>0</v>
      </c>
    </row>
    <row r="89" spans="1:18" x14ac:dyDescent="0.25">
      <c r="A89">
        <v>3</v>
      </c>
      <c r="B89">
        <v>23</v>
      </c>
      <c r="C89">
        <v>0</v>
      </c>
      <c r="D89">
        <v>634</v>
      </c>
      <c r="E89">
        <v>165</v>
      </c>
      <c r="F89">
        <v>799</v>
      </c>
      <c r="G89">
        <v>0</v>
      </c>
      <c r="H89">
        <v>0</v>
      </c>
      <c r="I89">
        <v>0</v>
      </c>
      <c r="J89">
        <v>0</v>
      </c>
      <c r="K89">
        <v>0</v>
      </c>
      <c r="L89">
        <v>-30.25</v>
      </c>
      <c r="M89">
        <v>-7.82</v>
      </c>
      <c r="N89">
        <v>-26.56</v>
      </c>
      <c r="O89">
        <v>0</v>
      </c>
      <c r="P89">
        <v>0</v>
      </c>
      <c r="Q89">
        <v>0</v>
      </c>
      <c r="R89">
        <v>0</v>
      </c>
    </row>
    <row r="90" spans="1:18" x14ac:dyDescent="0.25">
      <c r="A90">
        <v>3</v>
      </c>
      <c r="B90">
        <v>24</v>
      </c>
      <c r="C90">
        <v>0</v>
      </c>
      <c r="D90">
        <v>0</v>
      </c>
      <c r="E90">
        <v>0</v>
      </c>
      <c r="F90">
        <v>0</v>
      </c>
      <c r="G90">
        <v>0</v>
      </c>
      <c r="H90">
        <v>0</v>
      </c>
      <c r="I90">
        <v>0</v>
      </c>
      <c r="J90">
        <v>0</v>
      </c>
      <c r="K90">
        <v>0</v>
      </c>
      <c r="L90">
        <v>0</v>
      </c>
      <c r="M90">
        <v>0</v>
      </c>
      <c r="N90">
        <v>0</v>
      </c>
      <c r="O90">
        <v>0</v>
      </c>
      <c r="P90">
        <v>0</v>
      </c>
      <c r="Q90">
        <v>0</v>
      </c>
      <c r="R90">
        <v>0</v>
      </c>
    </row>
    <row r="91" spans="1:18" x14ac:dyDescent="0.25">
      <c r="A91">
        <v>3</v>
      </c>
      <c r="B91">
        <v>25</v>
      </c>
      <c r="C91">
        <v>0</v>
      </c>
      <c r="D91">
        <v>0</v>
      </c>
      <c r="E91">
        <v>0</v>
      </c>
      <c r="F91">
        <v>0</v>
      </c>
      <c r="G91">
        <v>0</v>
      </c>
      <c r="H91">
        <v>0</v>
      </c>
      <c r="I91">
        <v>0</v>
      </c>
      <c r="J91">
        <v>0</v>
      </c>
      <c r="K91">
        <v>0</v>
      </c>
      <c r="L91">
        <v>0</v>
      </c>
      <c r="M91">
        <v>0</v>
      </c>
      <c r="N91">
        <v>0</v>
      </c>
      <c r="O91">
        <v>0</v>
      </c>
      <c r="P91">
        <v>0</v>
      </c>
      <c r="Q91">
        <v>0</v>
      </c>
      <c r="R91">
        <v>0</v>
      </c>
    </row>
    <row r="92" spans="1:18" x14ac:dyDescent="0.25">
      <c r="A92">
        <v>3</v>
      </c>
      <c r="B92">
        <v>26</v>
      </c>
      <c r="C92">
        <v>0</v>
      </c>
      <c r="D92">
        <v>0</v>
      </c>
      <c r="E92">
        <v>0</v>
      </c>
      <c r="F92">
        <v>0</v>
      </c>
      <c r="G92">
        <v>0</v>
      </c>
      <c r="H92">
        <v>0</v>
      </c>
      <c r="I92">
        <v>0</v>
      </c>
      <c r="J92">
        <v>0</v>
      </c>
      <c r="K92">
        <v>0</v>
      </c>
      <c r="L92">
        <v>0</v>
      </c>
      <c r="M92">
        <v>0</v>
      </c>
      <c r="N92">
        <v>0</v>
      </c>
      <c r="O92">
        <v>0</v>
      </c>
      <c r="P92">
        <v>0</v>
      </c>
      <c r="Q92">
        <v>0</v>
      </c>
      <c r="R92">
        <v>0</v>
      </c>
    </row>
    <row r="93" spans="1:18" x14ac:dyDescent="0.25">
      <c r="A93">
        <v>3</v>
      </c>
      <c r="B93">
        <v>27</v>
      </c>
      <c r="C93">
        <v>47307</v>
      </c>
      <c r="D93">
        <v>1177860</v>
      </c>
      <c r="E93">
        <v>86492</v>
      </c>
      <c r="F93">
        <v>1311659</v>
      </c>
      <c r="G93">
        <v>22913</v>
      </c>
      <c r="H93">
        <v>0</v>
      </c>
      <c r="I93">
        <v>0</v>
      </c>
      <c r="J93">
        <v>0</v>
      </c>
      <c r="K93">
        <v>19.89</v>
      </c>
      <c r="L93">
        <v>-13.44</v>
      </c>
      <c r="M93">
        <v>-40.85</v>
      </c>
      <c r="N93">
        <v>-15.18</v>
      </c>
      <c r="O93">
        <v>-8.2899999999999991</v>
      </c>
      <c r="P93">
        <v>0</v>
      </c>
      <c r="Q93">
        <v>0</v>
      </c>
      <c r="R93">
        <v>0</v>
      </c>
    </row>
    <row r="94" spans="1:18" x14ac:dyDescent="0.25">
      <c r="A94">
        <v>3</v>
      </c>
      <c r="B94">
        <v>28</v>
      </c>
      <c r="C94">
        <v>1171</v>
      </c>
      <c r="D94">
        <v>111350</v>
      </c>
      <c r="E94">
        <v>8693</v>
      </c>
      <c r="F94">
        <v>121214</v>
      </c>
      <c r="G94">
        <v>1470</v>
      </c>
      <c r="H94">
        <v>0</v>
      </c>
      <c r="I94">
        <v>0</v>
      </c>
      <c r="J94">
        <v>0</v>
      </c>
      <c r="K94">
        <v>-43.59</v>
      </c>
      <c r="L94">
        <v>-13.69</v>
      </c>
      <c r="M94">
        <v>46.72</v>
      </c>
      <c r="N94">
        <v>-11.53</v>
      </c>
      <c r="O94">
        <v>-5.16</v>
      </c>
      <c r="P94">
        <v>0</v>
      </c>
      <c r="Q94">
        <v>0</v>
      </c>
      <c r="R94">
        <v>0</v>
      </c>
    </row>
    <row r="95" spans="1:18" x14ac:dyDescent="0.25">
      <c r="A95">
        <v>3</v>
      </c>
      <c r="B95">
        <v>29</v>
      </c>
      <c r="C95">
        <v>52056</v>
      </c>
      <c r="D95">
        <v>4178688</v>
      </c>
      <c r="E95">
        <v>391709</v>
      </c>
      <c r="F95">
        <v>4622453</v>
      </c>
      <c r="G95">
        <v>111128</v>
      </c>
      <c r="H95">
        <v>0</v>
      </c>
      <c r="I95">
        <v>0</v>
      </c>
      <c r="J95">
        <v>0</v>
      </c>
      <c r="K95">
        <v>14.57</v>
      </c>
      <c r="L95">
        <v>43.25</v>
      </c>
      <c r="M95">
        <v>22.53</v>
      </c>
      <c r="N95">
        <v>40.840000000000003</v>
      </c>
      <c r="O95">
        <v>139.28</v>
      </c>
      <c r="P95">
        <v>0</v>
      </c>
      <c r="Q95">
        <v>0</v>
      </c>
      <c r="R95">
        <v>0</v>
      </c>
    </row>
    <row r="96" spans="1:18" x14ac:dyDescent="0.25">
      <c r="A96">
        <v>3</v>
      </c>
      <c r="B96">
        <v>30</v>
      </c>
      <c r="C96">
        <v>96332</v>
      </c>
      <c r="D96">
        <v>2935</v>
      </c>
      <c r="E96">
        <v>702</v>
      </c>
      <c r="F96">
        <v>99969</v>
      </c>
      <c r="G96">
        <v>10273</v>
      </c>
      <c r="H96">
        <v>0</v>
      </c>
      <c r="I96">
        <v>0</v>
      </c>
      <c r="J96">
        <v>0</v>
      </c>
      <c r="K96">
        <v>-1.62</v>
      </c>
      <c r="L96">
        <v>196.76</v>
      </c>
      <c r="M96">
        <v>252.76</v>
      </c>
      <c r="N96">
        <v>0.87</v>
      </c>
      <c r="O96">
        <v>14.21</v>
      </c>
      <c r="P96">
        <v>0</v>
      </c>
      <c r="Q96">
        <v>0</v>
      </c>
      <c r="R96">
        <v>0</v>
      </c>
    </row>
    <row r="97" spans="1:18" x14ac:dyDescent="0.25">
      <c r="A97">
        <v>3</v>
      </c>
      <c r="B97">
        <v>31</v>
      </c>
      <c r="C97">
        <v>6275883</v>
      </c>
      <c r="D97">
        <v>92722129</v>
      </c>
      <c r="E97">
        <v>11517035</v>
      </c>
      <c r="F97">
        <v>110515047</v>
      </c>
      <c r="G97">
        <v>4998417</v>
      </c>
      <c r="H97">
        <v>1395427</v>
      </c>
      <c r="I97">
        <v>0</v>
      </c>
      <c r="J97">
        <v>0</v>
      </c>
      <c r="K97">
        <v>0.33</v>
      </c>
      <c r="L97">
        <v>35.130000000000003</v>
      </c>
      <c r="M97">
        <v>12.5</v>
      </c>
      <c r="N97">
        <v>29.85</v>
      </c>
      <c r="O97">
        <v>30.72</v>
      </c>
      <c r="P97">
        <v>11.83</v>
      </c>
      <c r="Q97">
        <v>0</v>
      </c>
      <c r="R97">
        <v>0</v>
      </c>
    </row>
    <row r="98" spans="1:18" x14ac:dyDescent="0.25">
      <c r="A98">
        <v>3</v>
      </c>
      <c r="B98">
        <v>32</v>
      </c>
      <c r="C98">
        <v>11854</v>
      </c>
      <c r="D98">
        <v>0</v>
      </c>
      <c r="E98">
        <v>2572831</v>
      </c>
      <c r="F98">
        <v>2584685</v>
      </c>
      <c r="G98">
        <v>605516</v>
      </c>
      <c r="H98">
        <v>0</v>
      </c>
      <c r="I98">
        <v>0</v>
      </c>
      <c r="J98">
        <v>0</v>
      </c>
      <c r="K98">
        <v>-12.74</v>
      </c>
      <c r="L98">
        <v>0</v>
      </c>
      <c r="M98">
        <v>7.77</v>
      </c>
      <c r="N98">
        <v>7.66</v>
      </c>
      <c r="O98">
        <v>-6.31</v>
      </c>
      <c r="P98">
        <v>0</v>
      </c>
      <c r="Q98">
        <v>0</v>
      </c>
      <c r="R98">
        <v>0</v>
      </c>
    </row>
    <row r="99" spans="1:18" x14ac:dyDescent="0.25">
      <c r="A99">
        <v>3</v>
      </c>
      <c r="B99">
        <v>33</v>
      </c>
      <c r="C99">
        <v>0</v>
      </c>
      <c r="D99">
        <v>0</v>
      </c>
      <c r="E99">
        <v>564069</v>
      </c>
      <c r="F99">
        <v>564069</v>
      </c>
      <c r="G99">
        <v>63246</v>
      </c>
      <c r="H99">
        <v>0</v>
      </c>
      <c r="I99">
        <v>0</v>
      </c>
      <c r="J99">
        <v>0</v>
      </c>
      <c r="K99">
        <v>0</v>
      </c>
      <c r="L99">
        <v>0</v>
      </c>
      <c r="M99">
        <v>-3.53</v>
      </c>
      <c r="N99">
        <v>-3.53</v>
      </c>
      <c r="O99">
        <v>68.39</v>
      </c>
      <c r="P99">
        <v>0</v>
      </c>
      <c r="Q99">
        <v>0</v>
      </c>
      <c r="R99">
        <v>0</v>
      </c>
    </row>
    <row r="100" spans="1:18" x14ac:dyDescent="0.25">
      <c r="A100">
        <v>3</v>
      </c>
      <c r="B100">
        <v>34</v>
      </c>
      <c r="C100">
        <v>0</v>
      </c>
      <c r="D100">
        <v>0</v>
      </c>
      <c r="E100">
        <v>311066</v>
      </c>
      <c r="F100">
        <v>311066</v>
      </c>
      <c r="G100">
        <v>48089</v>
      </c>
      <c r="H100">
        <v>0</v>
      </c>
      <c r="I100">
        <v>0</v>
      </c>
      <c r="J100">
        <v>0</v>
      </c>
      <c r="K100">
        <v>0</v>
      </c>
      <c r="L100">
        <v>0</v>
      </c>
      <c r="M100">
        <v>2.89</v>
      </c>
      <c r="N100">
        <v>2.89</v>
      </c>
      <c r="O100">
        <v>16.91</v>
      </c>
      <c r="P100">
        <v>0</v>
      </c>
      <c r="Q100">
        <v>0</v>
      </c>
      <c r="R100">
        <v>0</v>
      </c>
    </row>
    <row r="101" spans="1:18" x14ac:dyDescent="0.25">
      <c r="A101">
        <v>3</v>
      </c>
      <c r="B101">
        <v>35</v>
      </c>
      <c r="C101">
        <v>95695</v>
      </c>
      <c r="D101">
        <v>2895</v>
      </c>
      <c r="E101">
        <v>572</v>
      </c>
      <c r="F101">
        <v>99162</v>
      </c>
      <c r="G101">
        <v>10254</v>
      </c>
      <c r="H101">
        <v>0</v>
      </c>
      <c r="I101">
        <v>0</v>
      </c>
      <c r="J101">
        <v>0</v>
      </c>
      <c r="K101">
        <v>-1.22</v>
      </c>
      <c r="L101">
        <v>192.72</v>
      </c>
      <c r="M101">
        <v>317.52</v>
      </c>
      <c r="N101">
        <v>1.18</v>
      </c>
      <c r="O101">
        <v>14.09</v>
      </c>
      <c r="P101">
        <v>0</v>
      </c>
      <c r="Q101">
        <v>0</v>
      </c>
      <c r="R101">
        <v>0</v>
      </c>
    </row>
    <row r="102" spans="1:18" x14ac:dyDescent="0.25">
      <c r="A102">
        <v>3</v>
      </c>
      <c r="B102">
        <v>36</v>
      </c>
      <c r="C102">
        <v>637</v>
      </c>
      <c r="D102">
        <v>36</v>
      </c>
      <c r="E102">
        <v>119</v>
      </c>
      <c r="F102">
        <v>792</v>
      </c>
      <c r="G102">
        <v>17</v>
      </c>
      <c r="H102">
        <v>0</v>
      </c>
      <c r="I102">
        <v>0</v>
      </c>
      <c r="J102">
        <v>0</v>
      </c>
      <c r="K102">
        <v>-38.869999999999997</v>
      </c>
      <c r="L102">
        <v>0</v>
      </c>
      <c r="M102">
        <v>133.33000000000001</v>
      </c>
      <c r="N102">
        <v>-27.54</v>
      </c>
      <c r="O102">
        <v>142.86000000000001</v>
      </c>
      <c r="P102">
        <v>0</v>
      </c>
      <c r="Q102">
        <v>0</v>
      </c>
      <c r="R102">
        <v>0</v>
      </c>
    </row>
    <row r="103" spans="1:18" x14ac:dyDescent="0.25">
      <c r="A103">
        <v>3</v>
      </c>
      <c r="B103">
        <v>37</v>
      </c>
      <c r="C103">
        <v>8725</v>
      </c>
      <c r="D103">
        <v>967686</v>
      </c>
      <c r="E103">
        <v>436259</v>
      </c>
      <c r="F103">
        <v>1412670</v>
      </c>
      <c r="G103">
        <v>27508</v>
      </c>
      <c r="H103">
        <v>0</v>
      </c>
      <c r="I103">
        <v>0</v>
      </c>
      <c r="J103">
        <v>0</v>
      </c>
      <c r="K103">
        <v>2.48</v>
      </c>
      <c r="L103">
        <v>18.41</v>
      </c>
      <c r="M103">
        <v>-7.24</v>
      </c>
      <c r="N103">
        <v>8.99</v>
      </c>
      <c r="O103">
        <v>0.86</v>
      </c>
      <c r="P103">
        <v>0</v>
      </c>
      <c r="Q103">
        <v>0</v>
      </c>
      <c r="R103">
        <v>0</v>
      </c>
    </row>
    <row r="104" spans="1:18" x14ac:dyDescent="0.25">
      <c r="A104">
        <v>3</v>
      </c>
      <c r="B104">
        <v>38</v>
      </c>
      <c r="C104">
        <v>0</v>
      </c>
      <c r="D104">
        <v>0</v>
      </c>
      <c r="E104">
        <v>0</v>
      </c>
      <c r="F104">
        <v>0</v>
      </c>
      <c r="G104">
        <v>0</v>
      </c>
      <c r="H104">
        <v>0</v>
      </c>
      <c r="I104">
        <v>0</v>
      </c>
      <c r="J104">
        <v>0</v>
      </c>
      <c r="K104">
        <v>0</v>
      </c>
      <c r="L104">
        <v>0</v>
      </c>
      <c r="M104">
        <v>0</v>
      </c>
      <c r="N104">
        <v>0</v>
      </c>
      <c r="O104">
        <v>0</v>
      </c>
      <c r="P104">
        <v>0</v>
      </c>
      <c r="Q104">
        <v>0</v>
      </c>
      <c r="R104">
        <v>0</v>
      </c>
    </row>
    <row r="105" spans="1:18" x14ac:dyDescent="0.25">
      <c r="A105">
        <v>3</v>
      </c>
      <c r="B105">
        <v>39</v>
      </c>
      <c r="C105">
        <v>0</v>
      </c>
      <c r="D105">
        <v>4</v>
      </c>
      <c r="E105">
        <v>11</v>
      </c>
      <c r="F105">
        <v>15</v>
      </c>
      <c r="G105">
        <v>2</v>
      </c>
      <c r="H105">
        <v>0</v>
      </c>
      <c r="I105">
        <v>0</v>
      </c>
      <c r="J105">
        <v>0</v>
      </c>
      <c r="K105">
        <v>0</v>
      </c>
      <c r="L105">
        <v>0</v>
      </c>
      <c r="M105">
        <v>0</v>
      </c>
      <c r="N105">
        <v>36.36</v>
      </c>
      <c r="O105">
        <v>0</v>
      </c>
      <c r="P105">
        <v>0</v>
      </c>
      <c r="Q105">
        <v>0</v>
      </c>
      <c r="R105">
        <v>0</v>
      </c>
    </row>
    <row r="106" spans="1:18" x14ac:dyDescent="0.25">
      <c r="A106">
        <v>3</v>
      </c>
      <c r="B106">
        <v>40</v>
      </c>
      <c r="C106">
        <v>0</v>
      </c>
      <c r="D106">
        <v>0</v>
      </c>
      <c r="E106">
        <v>0</v>
      </c>
      <c r="F106">
        <v>0</v>
      </c>
      <c r="G106">
        <v>0</v>
      </c>
      <c r="H106">
        <v>0</v>
      </c>
      <c r="I106">
        <v>0</v>
      </c>
      <c r="J106">
        <v>0</v>
      </c>
      <c r="K106">
        <v>0</v>
      </c>
      <c r="L106">
        <v>0</v>
      </c>
      <c r="M106">
        <v>0</v>
      </c>
      <c r="N106">
        <v>0</v>
      </c>
      <c r="O106">
        <v>0</v>
      </c>
      <c r="P106">
        <v>0</v>
      </c>
      <c r="Q106">
        <v>0</v>
      </c>
      <c r="R106">
        <v>0</v>
      </c>
    </row>
    <row r="107" spans="1:18" x14ac:dyDescent="0.25">
      <c r="A107">
        <v>4</v>
      </c>
      <c r="B107">
        <v>1</v>
      </c>
      <c r="C107">
        <v>11224890</v>
      </c>
      <c r="D107">
        <v>4169648</v>
      </c>
      <c r="E107">
        <v>181240</v>
      </c>
      <c r="F107">
        <v>55726288</v>
      </c>
      <c r="G107">
        <v>7776067</v>
      </c>
      <c r="H107">
        <v>66481</v>
      </c>
      <c r="I107">
        <v>79144614</v>
      </c>
      <c r="J107">
        <v>0</v>
      </c>
      <c r="K107">
        <v>14.18</v>
      </c>
      <c r="L107">
        <v>5.27</v>
      </c>
      <c r="M107">
        <v>0.23</v>
      </c>
      <c r="N107">
        <v>70.41</v>
      </c>
      <c r="O107">
        <v>9.83</v>
      </c>
      <c r="P107">
        <v>0.08</v>
      </c>
      <c r="Q107">
        <v>100</v>
      </c>
      <c r="R107">
        <v>0</v>
      </c>
    </row>
    <row r="108" spans="1:18" x14ac:dyDescent="0.25">
      <c r="A108">
        <v>4</v>
      </c>
      <c r="B108">
        <v>2</v>
      </c>
      <c r="C108">
        <v>0</v>
      </c>
      <c r="D108">
        <v>0</v>
      </c>
      <c r="E108">
        <v>0</v>
      </c>
      <c r="F108">
        <v>0</v>
      </c>
      <c r="G108">
        <v>0</v>
      </c>
      <c r="H108">
        <v>0</v>
      </c>
      <c r="I108">
        <v>0</v>
      </c>
      <c r="J108">
        <v>0</v>
      </c>
      <c r="K108">
        <v>0</v>
      </c>
      <c r="L108">
        <v>0</v>
      </c>
      <c r="M108">
        <v>0</v>
      </c>
      <c r="N108">
        <v>0</v>
      </c>
      <c r="O108">
        <v>0</v>
      </c>
      <c r="P108">
        <v>0</v>
      </c>
      <c r="Q108">
        <v>0</v>
      </c>
      <c r="R108">
        <v>0</v>
      </c>
    </row>
    <row r="109" spans="1:18" x14ac:dyDescent="0.25">
      <c r="A109">
        <v>4</v>
      </c>
      <c r="B109">
        <v>3</v>
      </c>
      <c r="C109">
        <v>970670</v>
      </c>
      <c r="D109">
        <v>177045</v>
      </c>
      <c r="E109">
        <v>2509</v>
      </c>
      <c r="F109">
        <v>10030571</v>
      </c>
      <c r="G109">
        <v>10644561</v>
      </c>
      <c r="H109">
        <v>1017</v>
      </c>
      <c r="I109">
        <v>21826373</v>
      </c>
      <c r="J109">
        <v>0</v>
      </c>
      <c r="K109">
        <v>4.45</v>
      </c>
      <c r="L109">
        <v>0.81</v>
      </c>
      <c r="M109">
        <v>0.01</v>
      </c>
      <c r="N109">
        <v>45.96</v>
      </c>
      <c r="O109">
        <v>48.77</v>
      </c>
      <c r="P109">
        <v>0</v>
      </c>
      <c r="Q109">
        <v>100</v>
      </c>
      <c r="R109">
        <v>0</v>
      </c>
    </row>
    <row r="110" spans="1:18" x14ac:dyDescent="0.25">
      <c r="A110">
        <v>4</v>
      </c>
      <c r="B110">
        <v>4</v>
      </c>
      <c r="C110">
        <v>9327</v>
      </c>
      <c r="D110">
        <v>250</v>
      </c>
      <c r="E110">
        <v>1</v>
      </c>
      <c r="F110">
        <v>17780</v>
      </c>
      <c r="G110">
        <v>14</v>
      </c>
      <c r="H110">
        <v>65</v>
      </c>
      <c r="I110">
        <v>27437</v>
      </c>
      <c r="J110">
        <v>0</v>
      </c>
      <c r="K110">
        <v>34</v>
      </c>
      <c r="L110">
        <v>0.91</v>
      </c>
      <c r="M110">
        <v>0</v>
      </c>
      <c r="N110">
        <v>64.8</v>
      </c>
      <c r="O110">
        <v>0.05</v>
      </c>
      <c r="P110">
        <v>0.24</v>
      </c>
      <c r="Q110">
        <v>100</v>
      </c>
      <c r="R110">
        <v>0</v>
      </c>
    </row>
    <row r="111" spans="1:18" x14ac:dyDescent="0.25">
      <c r="A111">
        <v>4</v>
      </c>
      <c r="B111">
        <v>5</v>
      </c>
      <c r="C111">
        <v>774941</v>
      </c>
      <c r="D111">
        <v>1034268</v>
      </c>
      <c r="E111">
        <v>26053</v>
      </c>
      <c r="F111">
        <v>1462217</v>
      </c>
      <c r="G111">
        <v>11425</v>
      </c>
      <c r="H111">
        <v>1890</v>
      </c>
      <c r="I111">
        <v>3310794</v>
      </c>
      <c r="J111">
        <v>0</v>
      </c>
      <c r="K111">
        <v>23.39</v>
      </c>
      <c r="L111">
        <v>31.24</v>
      </c>
      <c r="M111">
        <v>0.79</v>
      </c>
      <c r="N111">
        <v>44.17</v>
      </c>
      <c r="O111">
        <v>0.35</v>
      </c>
      <c r="P111">
        <v>0.06</v>
      </c>
      <c r="Q111">
        <v>100</v>
      </c>
      <c r="R111">
        <v>0</v>
      </c>
    </row>
    <row r="112" spans="1:18" x14ac:dyDescent="0.25">
      <c r="A112">
        <v>4</v>
      </c>
      <c r="B112">
        <v>6</v>
      </c>
      <c r="C112">
        <v>741</v>
      </c>
      <c r="D112">
        <v>0</v>
      </c>
      <c r="E112">
        <v>0</v>
      </c>
      <c r="F112">
        <v>58</v>
      </c>
      <c r="G112">
        <v>0</v>
      </c>
      <c r="H112">
        <v>0</v>
      </c>
      <c r="I112">
        <v>799</v>
      </c>
      <c r="J112">
        <v>0</v>
      </c>
      <c r="K112">
        <v>92.74</v>
      </c>
      <c r="L112">
        <v>0</v>
      </c>
      <c r="M112">
        <v>0</v>
      </c>
      <c r="N112">
        <v>7.26</v>
      </c>
      <c r="O112">
        <v>0</v>
      </c>
      <c r="P112">
        <v>0</v>
      </c>
      <c r="Q112">
        <v>100</v>
      </c>
      <c r="R112">
        <v>0</v>
      </c>
    </row>
    <row r="113" spans="1:18" x14ac:dyDescent="0.25">
      <c r="A113">
        <v>4</v>
      </c>
      <c r="B113">
        <v>7</v>
      </c>
      <c r="C113">
        <v>13166011</v>
      </c>
      <c r="D113">
        <v>5430581</v>
      </c>
      <c r="E113">
        <v>210710</v>
      </c>
      <c r="F113">
        <v>67419114</v>
      </c>
      <c r="G113">
        <v>18523614</v>
      </c>
      <c r="H113">
        <v>69636</v>
      </c>
      <c r="I113">
        <v>104819666</v>
      </c>
      <c r="J113">
        <v>0</v>
      </c>
      <c r="K113">
        <v>12.56</v>
      </c>
      <c r="L113">
        <v>5.18</v>
      </c>
      <c r="M113">
        <v>0.2</v>
      </c>
      <c r="N113">
        <v>64.319999999999993</v>
      </c>
      <c r="O113">
        <v>17.670000000000002</v>
      </c>
      <c r="P113">
        <v>7.0000000000000007E-2</v>
      </c>
      <c r="Q113">
        <v>100</v>
      </c>
      <c r="R113">
        <v>0</v>
      </c>
    </row>
    <row r="114" spans="1:18" x14ac:dyDescent="0.25">
      <c r="A114">
        <v>4</v>
      </c>
      <c r="B114">
        <v>8</v>
      </c>
      <c r="C114">
        <v>1994740</v>
      </c>
      <c r="D114">
        <v>2584480</v>
      </c>
      <c r="E114">
        <v>7931</v>
      </c>
      <c r="F114">
        <v>341323</v>
      </c>
      <c r="G114">
        <v>382704</v>
      </c>
      <c r="H114">
        <v>17325</v>
      </c>
      <c r="I114">
        <v>5328503</v>
      </c>
      <c r="J114">
        <v>0</v>
      </c>
      <c r="K114">
        <v>37.43</v>
      </c>
      <c r="L114">
        <v>48.5</v>
      </c>
      <c r="M114">
        <v>0.15</v>
      </c>
      <c r="N114">
        <v>6.41</v>
      </c>
      <c r="O114">
        <v>7.18</v>
      </c>
      <c r="P114">
        <v>0.33</v>
      </c>
      <c r="Q114">
        <v>100</v>
      </c>
      <c r="R114">
        <v>0</v>
      </c>
    </row>
    <row r="115" spans="1:18" x14ac:dyDescent="0.25">
      <c r="A115">
        <v>4</v>
      </c>
      <c r="B115">
        <v>9</v>
      </c>
      <c r="C115">
        <v>7966820</v>
      </c>
      <c r="D115">
        <v>2284157</v>
      </c>
      <c r="E115">
        <v>168634</v>
      </c>
      <c r="F115">
        <v>61416119</v>
      </c>
      <c r="G115">
        <v>16886357</v>
      </c>
      <c r="H115">
        <v>36059</v>
      </c>
      <c r="I115">
        <v>88758146</v>
      </c>
      <c r="J115">
        <v>0</v>
      </c>
      <c r="K115">
        <v>8.98</v>
      </c>
      <c r="L115">
        <v>2.57</v>
      </c>
      <c r="M115">
        <v>0.19</v>
      </c>
      <c r="N115">
        <v>69.19</v>
      </c>
      <c r="O115">
        <v>19.03</v>
      </c>
      <c r="P115">
        <v>0.04</v>
      </c>
      <c r="Q115">
        <v>100</v>
      </c>
      <c r="R115">
        <v>0</v>
      </c>
    </row>
    <row r="116" spans="1:18" x14ac:dyDescent="0.25">
      <c r="A116">
        <v>4</v>
      </c>
      <c r="B116">
        <v>10</v>
      </c>
      <c r="C116">
        <v>3204451</v>
      </c>
      <c r="D116">
        <v>561944</v>
      </c>
      <c r="E116">
        <v>34145</v>
      </c>
      <c r="F116">
        <v>5661672</v>
      </c>
      <c r="G116">
        <v>1254553</v>
      </c>
      <c r="H116">
        <v>16252</v>
      </c>
      <c r="I116">
        <v>10733017</v>
      </c>
      <c r="J116">
        <v>0</v>
      </c>
      <c r="K116">
        <v>29.85</v>
      </c>
      <c r="L116">
        <v>5.24</v>
      </c>
      <c r="M116">
        <v>0.32</v>
      </c>
      <c r="N116">
        <v>52.75</v>
      </c>
      <c r="O116">
        <v>11.69</v>
      </c>
      <c r="P116">
        <v>0.15</v>
      </c>
      <c r="Q116">
        <v>100</v>
      </c>
      <c r="R116">
        <v>0</v>
      </c>
    </row>
    <row r="117" spans="1:18" x14ac:dyDescent="0.25">
      <c r="A117">
        <v>4</v>
      </c>
      <c r="B117">
        <v>11</v>
      </c>
      <c r="C117">
        <v>475290</v>
      </c>
      <c r="D117">
        <v>1463560</v>
      </c>
      <c r="E117">
        <v>151104</v>
      </c>
      <c r="F117">
        <v>875580</v>
      </c>
      <c r="G117">
        <v>6986</v>
      </c>
      <c r="H117">
        <v>358050</v>
      </c>
      <c r="I117">
        <v>3330570</v>
      </c>
      <c r="J117">
        <v>0</v>
      </c>
      <c r="K117">
        <v>14.27</v>
      </c>
      <c r="L117">
        <v>43.94</v>
      </c>
      <c r="M117">
        <v>4.54</v>
      </c>
      <c r="N117">
        <v>26.29</v>
      </c>
      <c r="O117">
        <v>0.21</v>
      </c>
      <c r="P117">
        <v>10.75</v>
      </c>
      <c r="Q117">
        <v>100</v>
      </c>
      <c r="R117">
        <v>0</v>
      </c>
    </row>
    <row r="118" spans="1:18" x14ac:dyDescent="0.25">
      <c r="A118">
        <v>4</v>
      </c>
      <c r="B118">
        <v>12</v>
      </c>
      <c r="C118">
        <v>0</v>
      </c>
      <c r="D118">
        <v>0</v>
      </c>
      <c r="E118">
        <v>0</v>
      </c>
      <c r="F118">
        <v>0</v>
      </c>
      <c r="G118">
        <v>0</v>
      </c>
      <c r="H118">
        <v>0</v>
      </c>
      <c r="I118">
        <v>0</v>
      </c>
      <c r="J118">
        <v>0</v>
      </c>
      <c r="K118">
        <v>0</v>
      </c>
      <c r="L118">
        <v>0</v>
      </c>
      <c r="M118">
        <v>0</v>
      </c>
      <c r="N118">
        <v>0</v>
      </c>
      <c r="O118">
        <v>0</v>
      </c>
      <c r="P118">
        <v>0</v>
      </c>
      <c r="Q118">
        <v>0</v>
      </c>
      <c r="R118">
        <v>0</v>
      </c>
    </row>
    <row r="119" spans="1:18" x14ac:dyDescent="0.25">
      <c r="A119">
        <v>4</v>
      </c>
      <c r="B119">
        <v>13</v>
      </c>
      <c r="C119">
        <v>0</v>
      </c>
      <c r="D119">
        <v>4896</v>
      </c>
      <c r="E119">
        <v>6314</v>
      </c>
      <c r="F119">
        <v>0</v>
      </c>
      <c r="G119">
        <v>0</v>
      </c>
      <c r="H119">
        <v>0</v>
      </c>
      <c r="I119">
        <v>11210</v>
      </c>
      <c r="J119">
        <v>0</v>
      </c>
      <c r="K119">
        <v>0</v>
      </c>
      <c r="L119">
        <v>43.68</v>
      </c>
      <c r="M119">
        <v>56.32</v>
      </c>
      <c r="N119">
        <v>0</v>
      </c>
      <c r="O119">
        <v>0</v>
      </c>
      <c r="P119">
        <v>0</v>
      </c>
      <c r="Q119">
        <v>100</v>
      </c>
      <c r="R119">
        <v>0</v>
      </c>
    </row>
    <row r="120" spans="1:18" x14ac:dyDescent="0.25">
      <c r="A120">
        <v>4</v>
      </c>
      <c r="B120">
        <v>14</v>
      </c>
      <c r="C120">
        <v>7289</v>
      </c>
      <c r="D120">
        <v>2460</v>
      </c>
      <c r="E120">
        <v>5</v>
      </c>
      <c r="F120">
        <v>587</v>
      </c>
      <c r="G120">
        <v>0</v>
      </c>
      <c r="H120">
        <v>29410</v>
      </c>
      <c r="I120">
        <v>39751</v>
      </c>
      <c r="J120">
        <v>0</v>
      </c>
      <c r="K120">
        <v>18.329999999999998</v>
      </c>
      <c r="L120">
        <v>6.19</v>
      </c>
      <c r="M120">
        <v>0.01</v>
      </c>
      <c r="N120">
        <v>1.48</v>
      </c>
      <c r="O120">
        <v>0</v>
      </c>
      <c r="P120">
        <v>73.989999999999995</v>
      </c>
      <c r="Q120">
        <v>100</v>
      </c>
      <c r="R120">
        <v>0</v>
      </c>
    </row>
    <row r="121" spans="1:18" x14ac:dyDescent="0.25">
      <c r="A121">
        <v>4</v>
      </c>
      <c r="B121">
        <v>15</v>
      </c>
      <c r="C121">
        <v>341136</v>
      </c>
      <c r="D121">
        <v>581696</v>
      </c>
      <c r="E121">
        <v>88808</v>
      </c>
      <c r="F121">
        <v>129787</v>
      </c>
      <c r="G121">
        <v>8091</v>
      </c>
      <c r="H121">
        <v>162141</v>
      </c>
      <c r="I121">
        <v>1311659</v>
      </c>
      <c r="J121">
        <v>0</v>
      </c>
      <c r="K121">
        <v>26.01</v>
      </c>
      <c r="L121">
        <v>44.35</v>
      </c>
      <c r="M121">
        <v>6.77</v>
      </c>
      <c r="N121">
        <v>9.89</v>
      </c>
      <c r="O121">
        <v>0.62</v>
      </c>
      <c r="P121">
        <v>12.36</v>
      </c>
      <c r="Q121">
        <v>100</v>
      </c>
      <c r="R121">
        <v>0</v>
      </c>
    </row>
    <row r="122" spans="1:18" x14ac:dyDescent="0.25">
      <c r="A122">
        <v>4</v>
      </c>
      <c r="B122">
        <v>16</v>
      </c>
      <c r="C122">
        <v>923023</v>
      </c>
      <c r="D122">
        <v>2761967</v>
      </c>
      <c r="E122">
        <v>246231</v>
      </c>
      <c r="F122">
        <v>1083774</v>
      </c>
      <c r="G122">
        <v>19135</v>
      </c>
      <c r="H122">
        <v>561282</v>
      </c>
      <c r="I122">
        <v>5595412</v>
      </c>
      <c r="J122">
        <v>0</v>
      </c>
      <c r="K122">
        <v>16.5</v>
      </c>
      <c r="L122">
        <v>49.36</v>
      </c>
      <c r="M122">
        <v>4.4000000000000004</v>
      </c>
      <c r="N122">
        <v>19.37</v>
      </c>
      <c r="O122">
        <v>0.34</v>
      </c>
      <c r="P122">
        <v>10.029999999999999</v>
      </c>
      <c r="Q122">
        <v>100</v>
      </c>
      <c r="R122">
        <v>0</v>
      </c>
    </row>
    <row r="123" spans="1:18" x14ac:dyDescent="0.25">
      <c r="A123">
        <v>4</v>
      </c>
      <c r="B123">
        <v>17</v>
      </c>
      <c r="C123">
        <v>14089034</v>
      </c>
      <c r="D123">
        <v>8192548</v>
      </c>
      <c r="E123">
        <v>456941</v>
      </c>
      <c r="F123">
        <v>68502888</v>
      </c>
      <c r="G123">
        <v>18542749</v>
      </c>
      <c r="H123">
        <v>630918</v>
      </c>
      <c r="I123">
        <v>110415078</v>
      </c>
      <c r="J123">
        <v>0</v>
      </c>
      <c r="K123">
        <v>12.77</v>
      </c>
      <c r="L123">
        <v>7.42</v>
      </c>
      <c r="M123">
        <v>0.41</v>
      </c>
      <c r="N123">
        <v>62.04</v>
      </c>
      <c r="O123">
        <v>16.79</v>
      </c>
      <c r="P123">
        <v>0.56999999999999995</v>
      </c>
      <c r="Q123">
        <v>100</v>
      </c>
      <c r="R123">
        <v>0</v>
      </c>
    </row>
    <row r="124" spans="1:18" x14ac:dyDescent="0.25">
      <c r="A124">
        <v>4</v>
      </c>
      <c r="B124">
        <v>18</v>
      </c>
      <c r="C124">
        <v>1249740</v>
      </c>
      <c r="D124">
        <v>388831</v>
      </c>
      <c r="E124">
        <v>30406</v>
      </c>
      <c r="F124">
        <v>825140</v>
      </c>
      <c r="G124">
        <v>87644</v>
      </c>
      <c r="H124">
        <v>2924</v>
      </c>
      <c r="I124">
        <v>2584685</v>
      </c>
      <c r="J124">
        <v>0</v>
      </c>
      <c r="K124">
        <v>48.36</v>
      </c>
      <c r="L124">
        <v>15.04</v>
      </c>
      <c r="M124">
        <v>1.18</v>
      </c>
      <c r="N124">
        <v>31.92</v>
      </c>
      <c r="O124">
        <v>3.39</v>
      </c>
      <c r="P124">
        <v>0.11</v>
      </c>
      <c r="Q124">
        <v>100</v>
      </c>
      <c r="R124">
        <v>0</v>
      </c>
    </row>
    <row r="125" spans="1:18" x14ac:dyDescent="0.25">
      <c r="A125">
        <v>4</v>
      </c>
      <c r="B125">
        <v>19</v>
      </c>
      <c r="C125">
        <v>127686</v>
      </c>
      <c r="D125">
        <v>47076</v>
      </c>
      <c r="E125">
        <v>2323</v>
      </c>
      <c r="F125">
        <v>63269</v>
      </c>
      <c r="G125">
        <v>634489</v>
      </c>
      <c r="H125">
        <v>292</v>
      </c>
      <c r="I125">
        <v>875135</v>
      </c>
      <c r="J125">
        <v>0</v>
      </c>
      <c r="K125">
        <v>14.59</v>
      </c>
      <c r="L125">
        <v>5.38</v>
      </c>
      <c r="M125">
        <v>0.27</v>
      </c>
      <c r="N125">
        <v>7.23</v>
      </c>
      <c r="O125">
        <v>72.5</v>
      </c>
      <c r="P125">
        <v>0.03</v>
      </c>
      <c r="Q125">
        <v>100</v>
      </c>
      <c r="R125">
        <v>0</v>
      </c>
    </row>
    <row r="126" spans="1:18" x14ac:dyDescent="0.25">
      <c r="A126">
        <v>4</v>
      </c>
      <c r="B126">
        <v>20</v>
      </c>
      <c r="C126">
        <v>186183</v>
      </c>
      <c r="D126">
        <v>49370</v>
      </c>
      <c r="E126">
        <v>907</v>
      </c>
      <c r="F126">
        <v>182258</v>
      </c>
      <c r="G126">
        <v>91547</v>
      </c>
      <c r="H126">
        <v>183</v>
      </c>
      <c r="I126">
        <v>510448</v>
      </c>
      <c r="J126">
        <v>0</v>
      </c>
      <c r="K126">
        <v>36.47</v>
      </c>
      <c r="L126">
        <v>9.67</v>
      </c>
      <c r="M126">
        <v>0.18</v>
      </c>
      <c r="N126">
        <v>35.71</v>
      </c>
      <c r="O126">
        <v>17.93</v>
      </c>
      <c r="P126">
        <v>0.04</v>
      </c>
      <c r="Q126">
        <v>100</v>
      </c>
      <c r="R126">
        <v>0</v>
      </c>
    </row>
    <row r="127" spans="1:18" x14ac:dyDescent="0.25">
      <c r="A127">
        <v>4</v>
      </c>
      <c r="B127">
        <v>21</v>
      </c>
      <c r="C127">
        <v>99308</v>
      </c>
      <c r="D127">
        <v>709355</v>
      </c>
      <c r="E127">
        <v>0</v>
      </c>
      <c r="F127">
        <v>77820</v>
      </c>
      <c r="G127">
        <v>4058</v>
      </c>
      <c r="H127">
        <v>11681</v>
      </c>
      <c r="I127">
        <v>902222</v>
      </c>
      <c r="J127">
        <v>0</v>
      </c>
      <c r="K127">
        <v>11.01</v>
      </c>
      <c r="L127">
        <v>78.62</v>
      </c>
      <c r="M127">
        <v>0</v>
      </c>
      <c r="N127">
        <v>8.6300000000000008</v>
      </c>
      <c r="O127">
        <v>0.45</v>
      </c>
      <c r="P127">
        <v>1.29</v>
      </c>
      <c r="Q127">
        <v>100</v>
      </c>
      <c r="R127">
        <v>0</v>
      </c>
    </row>
    <row r="128" spans="1:18" x14ac:dyDescent="0.25">
      <c r="A128">
        <v>4</v>
      </c>
      <c r="B128">
        <v>22</v>
      </c>
      <c r="C128">
        <v>0</v>
      </c>
      <c r="D128">
        <v>0</v>
      </c>
      <c r="E128">
        <v>0</v>
      </c>
      <c r="F128">
        <v>0</v>
      </c>
      <c r="G128">
        <v>0</v>
      </c>
      <c r="H128">
        <v>0</v>
      </c>
      <c r="I128">
        <v>0</v>
      </c>
      <c r="J128">
        <v>0</v>
      </c>
      <c r="K128">
        <v>0</v>
      </c>
      <c r="L128">
        <v>0</v>
      </c>
      <c r="M128">
        <v>0</v>
      </c>
      <c r="N128">
        <v>0</v>
      </c>
      <c r="O128">
        <v>0</v>
      </c>
      <c r="P128">
        <v>0</v>
      </c>
      <c r="Q128">
        <v>0</v>
      </c>
      <c r="R128">
        <v>0</v>
      </c>
    </row>
    <row r="129" spans="1:18" x14ac:dyDescent="0.25">
      <c r="A129">
        <v>4</v>
      </c>
      <c r="B129">
        <v>23</v>
      </c>
      <c r="C129">
        <v>0</v>
      </c>
      <c r="D129">
        <v>0</v>
      </c>
      <c r="E129">
        <v>0</v>
      </c>
      <c r="F129">
        <v>0</v>
      </c>
      <c r="G129">
        <v>0</v>
      </c>
      <c r="H129">
        <v>0</v>
      </c>
      <c r="I129">
        <v>0</v>
      </c>
      <c r="J129">
        <v>0</v>
      </c>
      <c r="K129">
        <v>14.97</v>
      </c>
      <c r="L129">
        <v>12.26</v>
      </c>
      <c r="M129">
        <v>154.07</v>
      </c>
      <c r="N129">
        <v>36.409999999999997</v>
      </c>
      <c r="O129">
        <v>30.42</v>
      </c>
      <c r="P129">
        <v>-25.3</v>
      </c>
      <c r="Q129">
        <v>29.88</v>
      </c>
      <c r="R129">
        <v>0</v>
      </c>
    </row>
    <row r="130" spans="1:18" x14ac:dyDescent="0.25">
      <c r="A130">
        <v>4</v>
      </c>
      <c r="B130">
        <v>24</v>
      </c>
      <c r="C130">
        <v>0</v>
      </c>
      <c r="D130">
        <v>0</v>
      </c>
      <c r="E130">
        <v>0</v>
      </c>
      <c r="F130">
        <v>0</v>
      </c>
      <c r="G130">
        <v>0</v>
      </c>
      <c r="H130">
        <v>0</v>
      </c>
      <c r="I130">
        <v>0</v>
      </c>
      <c r="J130">
        <v>0</v>
      </c>
      <c r="K130">
        <v>0</v>
      </c>
      <c r="L130">
        <v>0</v>
      </c>
      <c r="M130">
        <v>0</v>
      </c>
      <c r="N130">
        <v>0</v>
      </c>
      <c r="O130">
        <v>0</v>
      </c>
      <c r="P130">
        <v>0</v>
      </c>
      <c r="Q130">
        <v>0</v>
      </c>
      <c r="R130">
        <v>0</v>
      </c>
    </row>
    <row r="131" spans="1:18" x14ac:dyDescent="0.25">
      <c r="A131">
        <v>5</v>
      </c>
      <c r="B131">
        <v>1</v>
      </c>
      <c r="C131">
        <v>0</v>
      </c>
      <c r="D131">
        <v>0</v>
      </c>
      <c r="E131">
        <v>0</v>
      </c>
      <c r="F131">
        <v>0</v>
      </c>
      <c r="G131">
        <v>0</v>
      </c>
      <c r="H131">
        <v>0</v>
      </c>
      <c r="I131">
        <v>0</v>
      </c>
      <c r="J131">
        <v>0</v>
      </c>
      <c r="K131">
        <v>79.48</v>
      </c>
      <c r="L131">
        <v>86.54</v>
      </c>
      <c r="M131">
        <v>0</v>
      </c>
      <c r="N131">
        <v>0</v>
      </c>
      <c r="O131">
        <v>0</v>
      </c>
      <c r="P131">
        <v>0</v>
      </c>
      <c r="Q131">
        <v>0</v>
      </c>
      <c r="R131">
        <v>0</v>
      </c>
    </row>
    <row r="132" spans="1:18" x14ac:dyDescent="0.25">
      <c r="A132">
        <v>5</v>
      </c>
      <c r="B132">
        <v>2</v>
      </c>
      <c r="C132">
        <v>0</v>
      </c>
      <c r="D132">
        <v>0</v>
      </c>
      <c r="E132">
        <v>0</v>
      </c>
      <c r="F132">
        <v>0</v>
      </c>
      <c r="G132">
        <v>0</v>
      </c>
      <c r="H132">
        <v>0</v>
      </c>
      <c r="I132">
        <v>0</v>
      </c>
      <c r="J132">
        <v>0</v>
      </c>
      <c r="K132">
        <v>2.2200000000000002</v>
      </c>
      <c r="L132">
        <v>0.43</v>
      </c>
      <c r="M132">
        <v>0</v>
      </c>
      <c r="N132">
        <v>0</v>
      </c>
      <c r="O132">
        <v>0</v>
      </c>
      <c r="P132">
        <v>0</v>
      </c>
      <c r="Q132">
        <v>0</v>
      </c>
      <c r="R132">
        <v>0</v>
      </c>
    </row>
    <row r="133" spans="1:18" x14ac:dyDescent="0.25">
      <c r="A133">
        <v>5</v>
      </c>
      <c r="B133">
        <v>3</v>
      </c>
      <c r="C133">
        <v>0</v>
      </c>
      <c r="D133">
        <v>0</v>
      </c>
      <c r="E133">
        <v>0</v>
      </c>
      <c r="F133">
        <v>0</v>
      </c>
      <c r="G133">
        <v>0</v>
      </c>
      <c r="H133">
        <v>0</v>
      </c>
      <c r="I133">
        <v>0</v>
      </c>
      <c r="J133">
        <v>0</v>
      </c>
      <c r="K133">
        <v>5.69</v>
      </c>
      <c r="L133">
        <v>8.27</v>
      </c>
      <c r="M133">
        <v>0</v>
      </c>
      <c r="N133">
        <v>0</v>
      </c>
      <c r="O133">
        <v>0</v>
      </c>
      <c r="P133">
        <v>0</v>
      </c>
      <c r="Q133">
        <v>0</v>
      </c>
      <c r="R133">
        <v>0</v>
      </c>
    </row>
    <row r="134" spans="1:18" x14ac:dyDescent="0.25">
      <c r="A134">
        <v>5</v>
      </c>
      <c r="B134">
        <v>4</v>
      </c>
      <c r="C134">
        <v>0</v>
      </c>
      <c r="D134">
        <v>0</v>
      </c>
      <c r="E134">
        <v>0</v>
      </c>
      <c r="F134">
        <v>0</v>
      </c>
      <c r="G134">
        <v>0</v>
      </c>
      <c r="H134">
        <v>0</v>
      </c>
      <c r="I134">
        <v>0</v>
      </c>
      <c r="J134">
        <v>0</v>
      </c>
      <c r="K134">
        <v>3.89</v>
      </c>
      <c r="L134">
        <v>1.96</v>
      </c>
      <c r="M134">
        <v>0</v>
      </c>
      <c r="N134">
        <v>0</v>
      </c>
      <c r="O134">
        <v>0</v>
      </c>
      <c r="P134">
        <v>0</v>
      </c>
      <c r="Q134">
        <v>0</v>
      </c>
      <c r="R134">
        <v>0</v>
      </c>
    </row>
    <row r="135" spans="1:18" x14ac:dyDescent="0.25">
      <c r="A135">
        <v>5</v>
      </c>
      <c r="B135">
        <v>5</v>
      </c>
      <c r="C135">
        <v>0</v>
      </c>
      <c r="D135">
        <v>0</v>
      </c>
      <c r="E135">
        <v>0</v>
      </c>
      <c r="F135">
        <v>0</v>
      </c>
      <c r="G135">
        <v>0</v>
      </c>
      <c r="H135">
        <v>0</v>
      </c>
      <c r="I135">
        <v>0</v>
      </c>
      <c r="J135">
        <v>0</v>
      </c>
      <c r="K135">
        <v>0.19</v>
      </c>
      <c r="L135">
        <v>0</v>
      </c>
      <c r="M135">
        <v>0</v>
      </c>
      <c r="N135">
        <v>0</v>
      </c>
      <c r="O135">
        <v>0</v>
      </c>
      <c r="P135">
        <v>0</v>
      </c>
      <c r="Q135">
        <v>0</v>
      </c>
      <c r="R135">
        <v>0</v>
      </c>
    </row>
    <row r="136" spans="1:18" x14ac:dyDescent="0.25">
      <c r="A136">
        <v>5</v>
      </c>
      <c r="B136">
        <v>6</v>
      </c>
      <c r="C136">
        <v>0</v>
      </c>
      <c r="D136">
        <v>0</v>
      </c>
      <c r="E136">
        <v>0</v>
      </c>
      <c r="F136">
        <v>0</v>
      </c>
      <c r="G136">
        <v>0</v>
      </c>
      <c r="H136">
        <v>0</v>
      </c>
      <c r="I136">
        <v>0</v>
      </c>
      <c r="J136">
        <v>0</v>
      </c>
      <c r="K136">
        <v>8.5299999999999994</v>
      </c>
      <c r="L136">
        <v>2.8</v>
      </c>
      <c r="M136">
        <v>0</v>
      </c>
      <c r="N136">
        <v>0</v>
      </c>
      <c r="O136">
        <v>0</v>
      </c>
      <c r="P136">
        <v>0</v>
      </c>
      <c r="Q136">
        <v>0</v>
      </c>
      <c r="R136">
        <v>0</v>
      </c>
    </row>
    <row r="137" spans="1:18" x14ac:dyDescent="0.25">
      <c r="A137">
        <v>5</v>
      </c>
      <c r="B137">
        <v>7</v>
      </c>
      <c r="C137">
        <v>0</v>
      </c>
      <c r="D137">
        <v>0</v>
      </c>
      <c r="E137">
        <v>0</v>
      </c>
      <c r="F137">
        <v>0</v>
      </c>
      <c r="G137">
        <v>0</v>
      </c>
      <c r="H137">
        <v>0</v>
      </c>
      <c r="I137">
        <v>0</v>
      </c>
      <c r="J137">
        <v>0</v>
      </c>
      <c r="K137">
        <v>100</v>
      </c>
      <c r="L137">
        <v>100</v>
      </c>
      <c r="M137">
        <v>0</v>
      </c>
      <c r="N137">
        <v>0</v>
      </c>
      <c r="O137">
        <v>0</v>
      </c>
      <c r="P137">
        <v>0</v>
      </c>
      <c r="Q137">
        <v>0</v>
      </c>
      <c r="R137">
        <v>0</v>
      </c>
    </row>
    <row r="138" spans="1:18" x14ac:dyDescent="0.25">
      <c r="A138" t="s">
        <v>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workbookViewId="0"/>
  </sheetViews>
  <sheetFormatPr defaultRowHeight="15" x14ac:dyDescent="0.25"/>
  <sheetData>
    <row r="1" spans="1:18" x14ac:dyDescent="0.25">
      <c r="A1">
        <v>1</v>
      </c>
      <c r="B1">
        <v>1</v>
      </c>
      <c r="C1">
        <v>2973562</v>
      </c>
      <c r="D1">
        <v>0</v>
      </c>
      <c r="E1">
        <v>0</v>
      </c>
      <c r="F1">
        <v>0</v>
      </c>
      <c r="G1">
        <v>0</v>
      </c>
      <c r="H1">
        <v>0</v>
      </c>
      <c r="I1">
        <v>2014</v>
      </c>
      <c r="J1">
        <v>0</v>
      </c>
      <c r="K1">
        <v>0.54</v>
      </c>
      <c r="L1">
        <v>9.07</v>
      </c>
      <c r="M1">
        <v>0</v>
      </c>
      <c r="N1">
        <v>0</v>
      </c>
      <c r="O1">
        <v>0</v>
      </c>
      <c r="P1">
        <v>0</v>
      </c>
      <c r="Q1">
        <v>0</v>
      </c>
      <c r="R1">
        <v>0</v>
      </c>
    </row>
    <row r="2" spans="1:18" x14ac:dyDescent="0.25">
      <c r="A2">
        <v>1</v>
      </c>
      <c r="B2">
        <v>2</v>
      </c>
      <c r="C2">
        <v>2056400</v>
      </c>
      <c r="D2">
        <v>0</v>
      </c>
      <c r="E2">
        <v>0</v>
      </c>
      <c r="F2">
        <v>0</v>
      </c>
      <c r="G2">
        <v>0</v>
      </c>
      <c r="H2">
        <v>0</v>
      </c>
      <c r="I2">
        <v>0</v>
      </c>
      <c r="J2">
        <v>0</v>
      </c>
      <c r="K2">
        <v>-0.81</v>
      </c>
      <c r="L2">
        <v>6.27</v>
      </c>
      <c r="M2">
        <v>0</v>
      </c>
      <c r="N2">
        <v>0</v>
      </c>
      <c r="O2">
        <v>0</v>
      </c>
      <c r="P2">
        <v>0</v>
      </c>
      <c r="Q2">
        <v>0</v>
      </c>
      <c r="R2">
        <v>0</v>
      </c>
    </row>
    <row r="3" spans="1:18" x14ac:dyDescent="0.25">
      <c r="A3">
        <v>1</v>
      </c>
      <c r="B3">
        <v>3</v>
      </c>
      <c r="C3">
        <v>2386968</v>
      </c>
      <c r="D3">
        <v>0</v>
      </c>
      <c r="E3">
        <v>0</v>
      </c>
      <c r="F3">
        <v>0</v>
      </c>
      <c r="G3">
        <v>0</v>
      </c>
      <c r="H3">
        <v>0</v>
      </c>
      <c r="I3">
        <v>0</v>
      </c>
      <c r="J3">
        <v>0</v>
      </c>
      <c r="K3">
        <v>-1.0900000000000001</v>
      </c>
      <c r="L3">
        <v>7.28</v>
      </c>
      <c r="M3">
        <v>0</v>
      </c>
      <c r="N3">
        <v>0</v>
      </c>
      <c r="O3">
        <v>0</v>
      </c>
      <c r="P3">
        <v>0</v>
      </c>
      <c r="Q3">
        <v>0</v>
      </c>
      <c r="R3">
        <v>0</v>
      </c>
    </row>
    <row r="4" spans="1:18" x14ac:dyDescent="0.25">
      <c r="A4">
        <v>1</v>
      </c>
      <c r="B4">
        <v>4</v>
      </c>
      <c r="C4">
        <v>4063</v>
      </c>
      <c r="D4">
        <v>0</v>
      </c>
      <c r="E4">
        <v>0</v>
      </c>
      <c r="F4">
        <v>0</v>
      </c>
      <c r="G4">
        <v>0</v>
      </c>
      <c r="H4">
        <v>0</v>
      </c>
      <c r="I4">
        <v>0</v>
      </c>
      <c r="J4">
        <v>0</v>
      </c>
      <c r="K4">
        <v>6.56</v>
      </c>
      <c r="L4">
        <v>0.01</v>
      </c>
      <c r="M4">
        <v>0</v>
      </c>
      <c r="N4">
        <v>0</v>
      </c>
      <c r="O4">
        <v>0</v>
      </c>
      <c r="P4">
        <v>0</v>
      </c>
      <c r="Q4">
        <v>0</v>
      </c>
      <c r="R4">
        <v>0</v>
      </c>
    </row>
    <row r="5" spans="1:18" x14ac:dyDescent="0.25">
      <c r="A5">
        <v>1</v>
      </c>
      <c r="B5">
        <v>5</v>
      </c>
      <c r="C5">
        <v>17930</v>
      </c>
      <c r="D5">
        <v>0</v>
      </c>
      <c r="E5">
        <v>0</v>
      </c>
      <c r="F5">
        <v>0</v>
      </c>
      <c r="G5">
        <v>0</v>
      </c>
      <c r="H5">
        <v>0</v>
      </c>
      <c r="I5">
        <v>0</v>
      </c>
      <c r="J5">
        <v>0</v>
      </c>
      <c r="K5">
        <v>-19.86</v>
      </c>
      <c r="L5">
        <v>0.05</v>
      </c>
      <c r="M5">
        <v>0</v>
      </c>
      <c r="N5">
        <v>0</v>
      </c>
      <c r="O5">
        <v>0</v>
      </c>
      <c r="P5">
        <v>0</v>
      </c>
      <c r="Q5">
        <v>0</v>
      </c>
      <c r="R5">
        <v>0</v>
      </c>
    </row>
    <row r="6" spans="1:18" x14ac:dyDescent="0.25">
      <c r="A6">
        <v>1</v>
      </c>
      <c r="B6">
        <v>6</v>
      </c>
      <c r="C6">
        <v>239441</v>
      </c>
      <c r="D6">
        <v>0</v>
      </c>
      <c r="E6">
        <v>0</v>
      </c>
      <c r="F6">
        <v>0</v>
      </c>
      <c r="G6">
        <v>0</v>
      </c>
      <c r="H6">
        <v>0</v>
      </c>
      <c r="I6">
        <v>0</v>
      </c>
      <c r="J6">
        <v>0</v>
      </c>
      <c r="K6">
        <v>-1.91</v>
      </c>
      <c r="L6">
        <v>0.73</v>
      </c>
      <c r="M6">
        <v>0</v>
      </c>
      <c r="N6">
        <v>0</v>
      </c>
      <c r="O6">
        <v>0</v>
      </c>
      <c r="P6">
        <v>0</v>
      </c>
      <c r="Q6">
        <v>0</v>
      </c>
      <c r="R6">
        <v>0</v>
      </c>
    </row>
    <row r="7" spans="1:18" x14ac:dyDescent="0.25">
      <c r="A7">
        <v>1</v>
      </c>
      <c r="B7">
        <v>7</v>
      </c>
      <c r="C7">
        <v>171329</v>
      </c>
      <c r="D7">
        <v>0</v>
      </c>
      <c r="E7">
        <v>0</v>
      </c>
      <c r="F7">
        <v>0</v>
      </c>
      <c r="G7">
        <v>0</v>
      </c>
      <c r="H7">
        <v>0</v>
      </c>
      <c r="I7">
        <v>0</v>
      </c>
      <c r="J7">
        <v>0</v>
      </c>
      <c r="K7">
        <v>-8.39</v>
      </c>
      <c r="L7">
        <v>0.52</v>
      </c>
      <c r="M7">
        <v>0</v>
      </c>
      <c r="N7">
        <v>0</v>
      </c>
      <c r="O7">
        <v>0</v>
      </c>
      <c r="P7">
        <v>0</v>
      </c>
      <c r="Q7">
        <v>0</v>
      </c>
      <c r="R7">
        <v>0</v>
      </c>
    </row>
    <row r="8" spans="1:18" x14ac:dyDescent="0.25">
      <c r="A8">
        <v>1</v>
      </c>
      <c r="B8">
        <v>8</v>
      </c>
      <c r="C8">
        <v>2295201</v>
      </c>
      <c r="D8">
        <v>0</v>
      </c>
      <c r="E8">
        <v>0</v>
      </c>
      <c r="F8">
        <v>0</v>
      </c>
      <c r="G8">
        <v>0</v>
      </c>
      <c r="H8">
        <v>0</v>
      </c>
      <c r="I8">
        <v>0</v>
      </c>
      <c r="J8">
        <v>0</v>
      </c>
      <c r="K8">
        <v>0.51</v>
      </c>
      <c r="L8">
        <v>7</v>
      </c>
      <c r="M8">
        <v>0</v>
      </c>
      <c r="N8">
        <v>0</v>
      </c>
      <c r="O8">
        <v>0</v>
      </c>
      <c r="P8">
        <v>0</v>
      </c>
      <c r="Q8">
        <v>0</v>
      </c>
      <c r="R8">
        <v>0</v>
      </c>
    </row>
    <row r="9" spans="1:18" x14ac:dyDescent="0.25">
      <c r="A9">
        <v>1</v>
      </c>
      <c r="B9">
        <v>9</v>
      </c>
      <c r="C9">
        <v>2777118</v>
      </c>
      <c r="D9">
        <v>0</v>
      </c>
      <c r="E9">
        <v>0</v>
      </c>
      <c r="F9">
        <v>0</v>
      </c>
      <c r="G9">
        <v>0</v>
      </c>
      <c r="H9">
        <v>0</v>
      </c>
      <c r="I9">
        <v>0</v>
      </c>
      <c r="J9">
        <v>0</v>
      </c>
      <c r="K9">
        <v>4.2699999999999996</v>
      </c>
      <c r="L9">
        <v>8.4700000000000006</v>
      </c>
      <c r="M9">
        <v>0</v>
      </c>
      <c r="N9">
        <v>0</v>
      </c>
      <c r="O9">
        <v>0</v>
      </c>
      <c r="P9">
        <v>0</v>
      </c>
      <c r="Q9">
        <v>0</v>
      </c>
      <c r="R9">
        <v>0</v>
      </c>
    </row>
    <row r="10" spans="1:18" x14ac:dyDescent="0.25">
      <c r="A10">
        <v>1</v>
      </c>
      <c r="B10">
        <v>10</v>
      </c>
      <c r="C10">
        <v>15179669</v>
      </c>
      <c r="D10">
        <v>0</v>
      </c>
      <c r="E10">
        <v>0</v>
      </c>
      <c r="F10">
        <v>0</v>
      </c>
      <c r="G10">
        <v>0</v>
      </c>
      <c r="H10">
        <v>0</v>
      </c>
      <c r="I10">
        <v>0</v>
      </c>
      <c r="J10">
        <v>0</v>
      </c>
      <c r="K10">
        <v>-6.47</v>
      </c>
      <c r="L10">
        <v>46.28</v>
      </c>
      <c r="M10">
        <v>0</v>
      </c>
      <c r="N10">
        <v>0</v>
      </c>
      <c r="O10">
        <v>0</v>
      </c>
      <c r="P10">
        <v>0</v>
      </c>
      <c r="Q10">
        <v>0</v>
      </c>
      <c r="R10">
        <v>0</v>
      </c>
    </row>
    <row r="11" spans="1:18" x14ac:dyDescent="0.25">
      <c r="A11">
        <v>1</v>
      </c>
      <c r="B11">
        <v>11</v>
      </c>
      <c r="C11">
        <v>14355</v>
      </c>
      <c r="D11">
        <v>0</v>
      </c>
      <c r="E11">
        <v>0</v>
      </c>
      <c r="F11">
        <v>0</v>
      </c>
      <c r="G11">
        <v>0</v>
      </c>
      <c r="H11">
        <v>0</v>
      </c>
      <c r="I11">
        <v>0</v>
      </c>
      <c r="J11">
        <v>0</v>
      </c>
      <c r="K11">
        <v>4.8</v>
      </c>
      <c r="L11">
        <v>0.04</v>
      </c>
      <c r="M11">
        <v>0</v>
      </c>
      <c r="N11">
        <v>0</v>
      </c>
      <c r="O11">
        <v>0</v>
      </c>
      <c r="P11">
        <v>0</v>
      </c>
      <c r="Q11">
        <v>0</v>
      </c>
      <c r="R11">
        <v>0</v>
      </c>
    </row>
    <row r="12" spans="1:18" x14ac:dyDescent="0.25">
      <c r="A12">
        <v>1</v>
      </c>
      <c r="B12">
        <v>12</v>
      </c>
      <c r="C12">
        <v>31566</v>
      </c>
      <c r="D12">
        <v>0</v>
      </c>
      <c r="E12">
        <v>0</v>
      </c>
      <c r="F12">
        <v>0</v>
      </c>
      <c r="G12">
        <v>0</v>
      </c>
      <c r="H12">
        <v>0</v>
      </c>
      <c r="I12">
        <v>0</v>
      </c>
      <c r="J12">
        <v>0</v>
      </c>
      <c r="K12">
        <v>-2.67</v>
      </c>
      <c r="L12">
        <v>0.1</v>
      </c>
      <c r="M12">
        <v>0</v>
      </c>
      <c r="N12">
        <v>0</v>
      </c>
      <c r="O12">
        <v>0</v>
      </c>
      <c r="P12">
        <v>0</v>
      </c>
      <c r="Q12">
        <v>0</v>
      </c>
      <c r="R12">
        <v>0</v>
      </c>
    </row>
    <row r="13" spans="1:18" x14ac:dyDescent="0.25">
      <c r="A13">
        <v>1</v>
      </c>
      <c r="B13">
        <v>13</v>
      </c>
      <c r="C13">
        <v>2830886</v>
      </c>
      <c r="D13">
        <v>0</v>
      </c>
      <c r="E13">
        <v>0</v>
      </c>
      <c r="F13">
        <v>0</v>
      </c>
      <c r="G13">
        <v>0</v>
      </c>
      <c r="H13">
        <v>0</v>
      </c>
      <c r="I13">
        <v>0</v>
      </c>
      <c r="J13">
        <v>0</v>
      </c>
      <c r="K13">
        <v>-0.6</v>
      </c>
      <c r="L13">
        <v>8.6300000000000008</v>
      </c>
      <c r="M13">
        <v>0</v>
      </c>
      <c r="N13">
        <v>0</v>
      </c>
      <c r="O13">
        <v>0</v>
      </c>
      <c r="P13">
        <v>0</v>
      </c>
      <c r="Q13">
        <v>0</v>
      </c>
      <c r="R13">
        <v>0</v>
      </c>
    </row>
    <row r="14" spans="1:18" x14ac:dyDescent="0.25">
      <c r="A14">
        <v>1</v>
      </c>
      <c r="B14">
        <v>14</v>
      </c>
      <c r="C14">
        <v>70391</v>
      </c>
      <c r="D14">
        <v>0</v>
      </c>
      <c r="E14">
        <v>0</v>
      </c>
      <c r="F14">
        <v>0</v>
      </c>
      <c r="G14">
        <v>0</v>
      </c>
      <c r="H14">
        <v>0</v>
      </c>
      <c r="I14">
        <v>0</v>
      </c>
      <c r="J14">
        <v>0</v>
      </c>
      <c r="K14">
        <v>-17.649999999999999</v>
      </c>
      <c r="L14">
        <v>0.21</v>
      </c>
      <c r="M14">
        <v>0</v>
      </c>
      <c r="N14">
        <v>0</v>
      </c>
      <c r="O14">
        <v>0</v>
      </c>
      <c r="P14">
        <v>0</v>
      </c>
      <c r="Q14">
        <v>0</v>
      </c>
      <c r="R14">
        <v>0</v>
      </c>
    </row>
    <row r="15" spans="1:18" x14ac:dyDescent="0.25">
      <c r="A15">
        <v>1</v>
      </c>
      <c r="B15">
        <v>15</v>
      </c>
      <c r="C15">
        <v>383906</v>
      </c>
      <c r="D15">
        <v>0</v>
      </c>
      <c r="E15">
        <v>0</v>
      </c>
      <c r="F15">
        <v>0</v>
      </c>
      <c r="G15">
        <v>0</v>
      </c>
      <c r="H15">
        <v>0</v>
      </c>
      <c r="I15">
        <v>0</v>
      </c>
      <c r="J15">
        <v>0</v>
      </c>
      <c r="K15">
        <v>1.22</v>
      </c>
      <c r="L15">
        <v>1.17</v>
      </c>
      <c r="M15">
        <v>0</v>
      </c>
      <c r="N15">
        <v>0</v>
      </c>
      <c r="O15">
        <v>0</v>
      </c>
      <c r="P15">
        <v>0</v>
      </c>
      <c r="Q15">
        <v>0</v>
      </c>
      <c r="R15">
        <v>0</v>
      </c>
    </row>
    <row r="16" spans="1:18" x14ac:dyDescent="0.25">
      <c r="A16">
        <v>1</v>
      </c>
      <c r="B16">
        <v>16</v>
      </c>
      <c r="C16">
        <v>512741</v>
      </c>
      <c r="D16">
        <v>0</v>
      </c>
      <c r="E16">
        <v>0</v>
      </c>
      <c r="F16">
        <v>0</v>
      </c>
      <c r="G16">
        <v>0</v>
      </c>
      <c r="H16">
        <v>0</v>
      </c>
      <c r="I16">
        <v>0</v>
      </c>
      <c r="J16">
        <v>0</v>
      </c>
      <c r="K16">
        <v>12.26</v>
      </c>
      <c r="L16">
        <v>1.56</v>
      </c>
      <c r="M16">
        <v>0</v>
      </c>
      <c r="N16">
        <v>0</v>
      </c>
      <c r="O16">
        <v>0</v>
      </c>
      <c r="P16">
        <v>0</v>
      </c>
      <c r="Q16">
        <v>0</v>
      </c>
      <c r="R16">
        <v>0</v>
      </c>
    </row>
    <row r="17" spans="1:18" x14ac:dyDescent="0.25">
      <c r="A17">
        <v>1</v>
      </c>
      <c r="B17">
        <v>17</v>
      </c>
      <c r="C17">
        <v>307322</v>
      </c>
      <c r="D17">
        <v>0</v>
      </c>
      <c r="E17">
        <v>0</v>
      </c>
      <c r="F17">
        <v>0</v>
      </c>
      <c r="G17">
        <v>0</v>
      </c>
      <c r="H17">
        <v>0</v>
      </c>
      <c r="I17">
        <v>0</v>
      </c>
      <c r="J17">
        <v>0</v>
      </c>
      <c r="K17">
        <v>5.62</v>
      </c>
      <c r="L17">
        <v>0.94</v>
      </c>
      <c r="M17">
        <v>0</v>
      </c>
      <c r="N17">
        <v>0</v>
      </c>
      <c r="O17">
        <v>0</v>
      </c>
      <c r="P17">
        <v>0</v>
      </c>
      <c r="Q17">
        <v>0</v>
      </c>
      <c r="R17">
        <v>0</v>
      </c>
    </row>
    <row r="18" spans="1:18" x14ac:dyDescent="0.25">
      <c r="A18">
        <v>1</v>
      </c>
      <c r="B18">
        <v>18</v>
      </c>
      <c r="C18">
        <v>547492</v>
      </c>
      <c r="D18">
        <v>0</v>
      </c>
      <c r="E18">
        <v>0</v>
      </c>
      <c r="F18">
        <v>0</v>
      </c>
      <c r="G18">
        <v>0</v>
      </c>
      <c r="H18">
        <v>0</v>
      </c>
      <c r="I18">
        <v>0</v>
      </c>
      <c r="J18">
        <v>0</v>
      </c>
      <c r="K18">
        <v>8.39</v>
      </c>
      <c r="L18">
        <v>1.67</v>
      </c>
      <c r="M18">
        <v>0</v>
      </c>
      <c r="N18">
        <v>0</v>
      </c>
      <c r="O18">
        <v>0</v>
      </c>
      <c r="P18">
        <v>0</v>
      </c>
      <c r="Q18">
        <v>0</v>
      </c>
      <c r="R18">
        <v>0</v>
      </c>
    </row>
    <row r="19" spans="1:18" x14ac:dyDescent="0.25">
      <c r="A19">
        <v>1</v>
      </c>
      <c r="B19">
        <v>19</v>
      </c>
      <c r="C19">
        <v>32800340</v>
      </c>
      <c r="D19">
        <v>0</v>
      </c>
      <c r="E19">
        <v>0</v>
      </c>
      <c r="F19">
        <v>0</v>
      </c>
      <c r="G19">
        <v>0</v>
      </c>
      <c r="H19">
        <v>0</v>
      </c>
      <c r="I19">
        <v>0</v>
      </c>
      <c r="J19">
        <v>0</v>
      </c>
      <c r="K19">
        <v>-2.64</v>
      </c>
      <c r="L19">
        <v>100</v>
      </c>
      <c r="M19">
        <v>0</v>
      </c>
      <c r="N19">
        <v>0</v>
      </c>
      <c r="O19">
        <v>0</v>
      </c>
      <c r="P19">
        <v>0</v>
      </c>
      <c r="Q19">
        <v>0</v>
      </c>
      <c r="R19">
        <v>0</v>
      </c>
    </row>
    <row r="20" spans="1:18" x14ac:dyDescent="0.25">
      <c r="A20">
        <v>1</v>
      </c>
      <c r="B20">
        <v>20</v>
      </c>
      <c r="C20">
        <v>0</v>
      </c>
      <c r="D20">
        <v>0</v>
      </c>
      <c r="E20">
        <v>0</v>
      </c>
      <c r="F20">
        <v>0</v>
      </c>
      <c r="G20">
        <v>0</v>
      </c>
      <c r="H20">
        <v>0</v>
      </c>
      <c r="I20">
        <v>0</v>
      </c>
      <c r="J20">
        <v>0</v>
      </c>
      <c r="K20">
        <v>0</v>
      </c>
      <c r="L20">
        <v>0</v>
      </c>
      <c r="M20">
        <v>0</v>
      </c>
      <c r="N20">
        <v>0</v>
      </c>
      <c r="O20">
        <v>0</v>
      </c>
      <c r="P20">
        <v>0</v>
      </c>
      <c r="Q20">
        <v>0</v>
      </c>
      <c r="R20">
        <v>0</v>
      </c>
    </row>
    <row r="21" spans="1:18" x14ac:dyDescent="0.25">
      <c r="A21">
        <v>2</v>
      </c>
      <c r="B21">
        <v>1</v>
      </c>
      <c r="C21">
        <v>2233203</v>
      </c>
      <c r="D21">
        <v>62067342</v>
      </c>
      <c r="E21">
        <v>287505</v>
      </c>
      <c r="F21">
        <v>325264</v>
      </c>
      <c r="G21">
        <v>614755</v>
      </c>
      <c r="H21">
        <v>52251402</v>
      </c>
      <c r="I21">
        <v>2078449</v>
      </c>
      <c r="J21">
        <v>54944606</v>
      </c>
      <c r="K21">
        <v>14.29</v>
      </c>
      <c r="L21">
        <v>23.17</v>
      </c>
      <c r="M21">
        <v>-13.08</v>
      </c>
      <c r="N21">
        <v>-17.84</v>
      </c>
      <c r="O21">
        <v>6.52</v>
      </c>
      <c r="P21">
        <v>36.869999999999997</v>
      </c>
      <c r="Q21">
        <v>16.25</v>
      </c>
      <c r="R21">
        <v>35.53</v>
      </c>
    </row>
    <row r="22" spans="1:18" x14ac:dyDescent="0.25">
      <c r="A22">
        <v>2</v>
      </c>
      <c r="B22">
        <v>2</v>
      </c>
      <c r="C22">
        <v>6723</v>
      </c>
      <c r="D22">
        <v>200228</v>
      </c>
      <c r="E22">
        <v>0</v>
      </c>
      <c r="F22">
        <v>0</v>
      </c>
      <c r="G22">
        <v>8517</v>
      </c>
      <c r="H22">
        <v>121838</v>
      </c>
      <c r="I22">
        <v>13701</v>
      </c>
      <c r="J22">
        <v>144056</v>
      </c>
      <c r="K22">
        <v>-6.66</v>
      </c>
      <c r="L22">
        <v>-5.15</v>
      </c>
      <c r="M22">
        <v>0</v>
      </c>
      <c r="N22">
        <v>0</v>
      </c>
      <c r="O22">
        <v>-7.41</v>
      </c>
      <c r="P22">
        <v>18.28</v>
      </c>
      <c r="Q22">
        <v>-33.549999999999997</v>
      </c>
      <c r="R22">
        <v>8.4499999999999993</v>
      </c>
    </row>
    <row r="23" spans="1:18" x14ac:dyDescent="0.25">
      <c r="A23">
        <v>2</v>
      </c>
      <c r="B23">
        <v>3</v>
      </c>
      <c r="C23">
        <v>679413</v>
      </c>
      <c r="D23">
        <v>40303834</v>
      </c>
      <c r="E23">
        <v>443</v>
      </c>
      <c r="F23">
        <v>5706</v>
      </c>
      <c r="G23">
        <v>116580</v>
      </c>
      <c r="H23">
        <v>165424</v>
      </c>
      <c r="I23">
        <v>576</v>
      </c>
      <c r="J23">
        <v>282580</v>
      </c>
      <c r="K23">
        <v>-6.83</v>
      </c>
      <c r="L23">
        <v>5.58</v>
      </c>
      <c r="M23">
        <v>-23.62</v>
      </c>
      <c r="N23">
        <v>-20.059999999999999</v>
      </c>
      <c r="O23">
        <v>22.93</v>
      </c>
      <c r="P23">
        <v>0.92</v>
      </c>
      <c r="Q23">
        <v>3.23</v>
      </c>
      <c r="R23">
        <v>8.98</v>
      </c>
    </row>
    <row r="24" spans="1:18" x14ac:dyDescent="0.25">
      <c r="A24">
        <v>2</v>
      </c>
      <c r="B24">
        <v>4</v>
      </c>
      <c r="C24">
        <v>3637</v>
      </c>
      <c r="D24">
        <v>204518</v>
      </c>
      <c r="E24">
        <v>5</v>
      </c>
      <c r="F24">
        <v>121</v>
      </c>
      <c r="G24">
        <v>1294</v>
      </c>
      <c r="H24">
        <v>3266</v>
      </c>
      <c r="I24">
        <v>0</v>
      </c>
      <c r="J24">
        <v>4560</v>
      </c>
      <c r="K24">
        <v>-17.899999999999999</v>
      </c>
      <c r="L24">
        <v>26.84</v>
      </c>
      <c r="M24">
        <v>-16.670000000000002</v>
      </c>
      <c r="N24">
        <v>0</v>
      </c>
      <c r="O24">
        <v>44.42</v>
      </c>
      <c r="P24">
        <v>-90.71</v>
      </c>
      <c r="Q24">
        <v>0</v>
      </c>
      <c r="R24">
        <v>-87.35</v>
      </c>
    </row>
    <row r="25" spans="1:18" x14ac:dyDescent="0.25">
      <c r="A25">
        <v>2</v>
      </c>
      <c r="B25">
        <v>5</v>
      </c>
      <c r="C25">
        <v>2916253</v>
      </c>
      <c r="D25">
        <v>102575694</v>
      </c>
      <c r="E25">
        <v>287953</v>
      </c>
      <c r="F25">
        <v>331091</v>
      </c>
      <c r="G25">
        <v>732629</v>
      </c>
      <c r="H25">
        <v>52420092</v>
      </c>
      <c r="I25">
        <v>2079025</v>
      </c>
      <c r="J25">
        <v>55231746</v>
      </c>
      <c r="K25">
        <v>8.51</v>
      </c>
      <c r="L25">
        <v>15.6</v>
      </c>
      <c r="M25">
        <v>-13.09</v>
      </c>
      <c r="N25">
        <v>-17.88</v>
      </c>
      <c r="O25">
        <v>8.8800000000000008</v>
      </c>
      <c r="P25">
        <v>36.6</v>
      </c>
      <c r="Q25">
        <v>16.239999999999998</v>
      </c>
      <c r="R25">
        <v>35.25</v>
      </c>
    </row>
    <row r="26" spans="1:18" x14ac:dyDescent="0.25">
      <c r="A26">
        <v>2</v>
      </c>
      <c r="B26">
        <v>6</v>
      </c>
      <c r="C26">
        <v>7506</v>
      </c>
      <c r="D26">
        <v>525707</v>
      </c>
      <c r="E26">
        <v>39</v>
      </c>
      <c r="F26">
        <v>70</v>
      </c>
      <c r="G26">
        <v>17516</v>
      </c>
      <c r="H26">
        <v>104423</v>
      </c>
      <c r="I26">
        <v>14</v>
      </c>
      <c r="J26">
        <v>121953</v>
      </c>
      <c r="K26">
        <v>-35.49</v>
      </c>
      <c r="L26">
        <v>-26.79</v>
      </c>
      <c r="M26">
        <v>39.29</v>
      </c>
      <c r="N26">
        <v>37.25</v>
      </c>
      <c r="O26">
        <v>-21.01</v>
      </c>
      <c r="P26">
        <v>-51.63</v>
      </c>
      <c r="Q26">
        <v>-74.069999999999993</v>
      </c>
      <c r="R26">
        <v>-48.78</v>
      </c>
    </row>
    <row r="27" spans="1:18" x14ac:dyDescent="0.25">
      <c r="A27">
        <v>2</v>
      </c>
      <c r="B27">
        <v>7</v>
      </c>
      <c r="C27">
        <v>1404</v>
      </c>
      <c r="D27">
        <v>12637</v>
      </c>
      <c r="E27">
        <v>0</v>
      </c>
      <c r="F27">
        <v>0</v>
      </c>
      <c r="G27">
        <v>1798</v>
      </c>
      <c r="H27">
        <v>8744</v>
      </c>
      <c r="I27">
        <v>0</v>
      </c>
      <c r="J27">
        <v>10542</v>
      </c>
      <c r="K27">
        <v>-36.61</v>
      </c>
      <c r="L27">
        <v>-29.14</v>
      </c>
      <c r="M27">
        <v>0</v>
      </c>
      <c r="N27">
        <v>0</v>
      </c>
      <c r="O27">
        <v>-46.63</v>
      </c>
      <c r="P27">
        <v>-6.24</v>
      </c>
      <c r="Q27">
        <v>0</v>
      </c>
      <c r="R27">
        <v>-16.96</v>
      </c>
    </row>
    <row r="28" spans="1:18" x14ac:dyDescent="0.25">
      <c r="A28">
        <v>2</v>
      </c>
      <c r="B28">
        <v>8</v>
      </c>
      <c r="C28">
        <v>743626</v>
      </c>
      <c r="D28">
        <v>23776272</v>
      </c>
      <c r="E28">
        <v>10242</v>
      </c>
      <c r="F28">
        <v>309990</v>
      </c>
      <c r="G28">
        <v>14744</v>
      </c>
      <c r="H28">
        <v>640531</v>
      </c>
      <c r="I28">
        <v>0</v>
      </c>
      <c r="J28">
        <v>655275</v>
      </c>
      <c r="K28">
        <v>-17.510000000000002</v>
      </c>
      <c r="L28">
        <v>-33.18</v>
      </c>
      <c r="M28">
        <v>-2.92</v>
      </c>
      <c r="N28">
        <v>-2.2599999999999998</v>
      </c>
      <c r="O28">
        <v>-48</v>
      </c>
      <c r="P28">
        <v>-30.25</v>
      </c>
      <c r="Q28">
        <v>0</v>
      </c>
      <c r="R28">
        <v>-30.79</v>
      </c>
    </row>
    <row r="29" spans="1:18" x14ac:dyDescent="0.25">
      <c r="A29">
        <v>2</v>
      </c>
      <c r="B29">
        <v>9</v>
      </c>
      <c r="C29">
        <v>28190</v>
      </c>
      <c r="D29">
        <v>181217</v>
      </c>
      <c r="E29">
        <v>52191</v>
      </c>
      <c r="F29">
        <v>12847</v>
      </c>
      <c r="G29">
        <v>19996</v>
      </c>
      <c r="H29">
        <v>267092</v>
      </c>
      <c r="I29">
        <v>0</v>
      </c>
      <c r="J29">
        <v>287088</v>
      </c>
      <c r="K29">
        <v>-31.34</v>
      </c>
      <c r="L29">
        <v>-21.97</v>
      </c>
      <c r="M29">
        <v>136</v>
      </c>
      <c r="N29">
        <v>286.14</v>
      </c>
      <c r="O29">
        <v>-77.849999999999994</v>
      </c>
      <c r="P29">
        <v>128.32</v>
      </c>
      <c r="Q29">
        <v>0</v>
      </c>
      <c r="R29">
        <v>38.520000000000003</v>
      </c>
    </row>
    <row r="30" spans="1:18" x14ac:dyDescent="0.25">
      <c r="A30">
        <v>2</v>
      </c>
      <c r="B30">
        <v>10</v>
      </c>
      <c r="C30">
        <v>773220</v>
      </c>
      <c r="D30">
        <v>23970126</v>
      </c>
      <c r="E30">
        <v>62433</v>
      </c>
      <c r="F30">
        <v>322837</v>
      </c>
      <c r="G30">
        <v>36538</v>
      </c>
      <c r="H30">
        <v>916367</v>
      </c>
      <c r="I30">
        <v>0</v>
      </c>
      <c r="J30">
        <v>952905</v>
      </c>
      <c r="K30">
        <v>-18.16</v>
      </c>
      <c r="L30">
        <v>-33.11</v>
      </c>
      <c r="M30">
        <v>91.13</v>
      </c>
      <c r="N30">
        <v>0.73</v>
      </c>
      <c r="O30">
        <v>-70.05</v>
      </c>
      <c r="P30">
        <v>-12.28</v>
      </c>
      <c r="Q30">
        <v>0</v>
      </c>
      <c r="R30">
        <v>-18.32</v>
      </c>
    </row>
    <row r="31" spans="1:18" x14ac:dyDescent="0.25">
      <c r="A31">
        <v>2</v>
      </c>
      <c r="B31">
        <v>11</v>
      </c>
      <c r="C31">
        <v>3689473</v>
      </c>
      <c r="D31">
        <v>126545820</v>
      </c>
      <c r="E31">
        <v>350386</v>
      </c>
      <c r="F31">
        <v>653928</v>
      </c>
      <c r="G31">
        <v>769167</v>
      </c>
      <c r="H31">
        <v>53336459</v>
      </c>
      <c r="I31">
        <v>2079025</v>
      </c>
      <c r="J31">
        <v>56184651</v>
      </c>
      <c r="K31">
        <v>1.57</v>
      </c>
      <c r="L31">
        <v>1.59</v>
      </c>
      <c r="M31">
        <v>-3.74</v>
      </c>
      <c r="N31">
        <v>-9.64</v>
      </c>
      <c r="O31">
        <v>-3.24</v>
      </c>
      <c r="P31">
        <v>35.299999999999997</v>
      </c>
      <c r="Q31">
        <v>16.239999999999998</v>
      </c>
      <c r="R31">
        <v>33.76</v>
      </c>
    </row>
    <row r="32" spans="1:18" x14ac:dyDescent="0.25">
      <c r="A32">
        <v>2</v>
      </c>
      <c r="B32">
        <v>12</v>
      </c>
      <c r="C32">
        <v>0</v>
      </c>
      <c r="D32">
        <v>0</v>
      </c>
      <c r="E32">
        <v>0</v>
      </c>
      <c r="F32">
        <v>0</v>
      </c>
      <c r="G32">
        <v>0</v>
      </c>
      <c r="H32">
        <v>0</v>
      </c>
      <c r="I32">
        <v>0</v>
      </c>
      <c r="J32">
        <v>0</v>
      </c>
      <c r="K32">
        <v>0</v>
      </c>
      <c r="L32">
        <v>0</v>
      </c>
      <c r="M32">
        <v>0</v>
      </c>
      <c r="N32">
        <v>0</v>
      </c>
      <c r="O32">
        <v>0</v>
      </c>
      <c r="P32">
        <v>0</v>
      </c>
      <c r="Q32">
        <v>0</v>
      </c>
      <c r="R32">
        <v>0</v>
      </c>
    </row>
    <row r="33" spans="1:18" x14ac:dyDescent="0.25">
      <c r="A33">
        <v>2</v>
      </c>
      <c r="B33">
        <v>13</v>
      </c>
      <c r="C33">
        <v>289939</v>
      </c>
      <c r="D33">
        <v>8449674</v>
      </c>
      <c r="E33">
        <v>37762</v>
      </c>
      <c r="F33">
        <v>37563</v>
      </c>
      <c r="G33">
        <v>6502</v>
      </c>
      <c r="H33">
        <v>7986539</v>
      </c>
      <c r="I33">
        <v>647997</v>
      </c>
      <c r="J33">
        <v>8641038</v>
      </c>
      <c r="K33">
        <v>40.729999999999997</v>
      </c>
      <c r="L33">
        <v>67.86</v>
      </c>
      <c r="M33">
        <v>12.73</v>
      </c>
      <c r="N33">
        <v>51.52</v>
      </c>
      <c r="O33">
        <v>19.52</v>
      </c>
      <c r="P33">
        <v>66.88</v>
      </c>
      <c r="Q33">
        <v>27.08</v>
      </c>
      <c r="R33">
        <v>63</v>
      </c>
    </row>
    <row r="34" spans="1:18" x14ac:dyDescent="0.25">
      <c r="A34">
        <v>2</v>
      </c>
      <c r="B34">
        <v>14</v>
      </c>
      <c r="C34">
        <v>58742</v>
      </c>
      <c r="D34">
        <v>9351527</v>
      </c>
      <c r="E34">
        <v>2907</v>
      </c>
      <c r="F34">
        <v>23272</v>
      </c>
      <c r="G34">
        <v>0</v>
      </c>
      <c r="H34">
        <v>9340283</v>
      </c>
      <c r="I34">
        <v>66780</v>
      </c>
      <c r="J34">
        <v>9407063</v>
      </c>
      <c r="K34">
        <v>31.02</v>
      </c>
      <c r="L34">
        <v>41.4</v>
      </c>
      <c r="M34">
        <v>-5.62</v>
      </c>
      <c r="N34">
        <v>46.96</v>
      </c>
      <c r="O34">
        <v>0</v>
      </c>
      <c r="P34">
        <v>42.26</v>
      </c>
      <c r="Q34">
        <v>5.85</v>
      </c>
      <c r="R34">
        <v>41.91</v>
      </c>
    </row>
    <row r="35" spans="1:18" x14ac:dyDescent="0.25">
      <c r="A35">
        <v>2</v>
      </c>
      <c r="B35">
        <v>15</v>
      </c>
      <c r="C35">
        <v>350</v>
      </c>
      <c r="D35">
        <v>4454</v>
      </c>
      <c r="E35">
        <v>0</v>
      </c>
      <c r="F35">
        <v>0</v>
      </c>
      <c r="G35">
        <v>0</v>
      </c>
      <c r="H35">
        <v>3837</v>
      </c>
      <c r="I35">
        <v>0</v>
      </c>
      <c r="J35">
        <v>3837</v>
      </c>
      <c r="K35">
        <v>-89.66</v>
      </c>
      <c r="L35">
        <v>-88.86</v>
      </c>
      <c r="M35">
        <v>0</v>
      </c>
      <c r="N35">
        <v>0</v>
      </c>
      <c r="O35">
        <v>0</v>
      </c>
      <c r="P35">
        <v>-90.41</v>
      </c>
      <c r="Q35">
        <v>0</v>
      </c>
      <c r="R35">
        <v>-90.41</v>
      </c>
    </row>
    <row r="36" spans="1:18" x14ac:dyDescent="0.25">
      <c r="A36">
        <v>2</v>
      </c>
      <c r="B36">
        <v>16</v>
      </c>
      <c r="C36">
        <v>873</v>
      </c>
      <c r="D36">
        <v>18688</v>
      </c>
      <c r="E36">
        <v>0</v>
      </c>
      <c r="F36">
        <v>0</v>
      </c>
      <c r="G36">
        <v>0</v>
      </c>
      <c r="H36">
        <v>19933</v>
      </c>
      <c r="I36">
        <v>0</v>
      </c>
      <c r="J36">
        <v>19933</v>
      </c>
      <c r="K36">
        <v>-74.87</v>
      </c>
      <c r="L36">
        <v>-74.97</v>
      </c>
      <c r="M36">
        <v>0</v>
      </c>
      <c r="N36">
        <v>0</v>
      </c>
      <c r="O36">
        <v>0</v>
      </c>
      <c r="P36">
        <v>-75.09</v>
      </c>
      <c r="Q36">
        <v>0</v>
      </c>
      <c r="R36">
        <v>-75.09</v>
      </c>
    </row>
    <row r="37" spans="1:18" x14ac:dyDescent="0.25">
      <c r="A37">
        <v>2</v>
      </c>
      <c r="B37">
        <v>17</v>
      </c>
      <c r="C37">
        <v>349904</v>
      </c>
      <c r="D37">
        <v>17824343</v>
      </c>
      <c r="E37">
        <v>40669</v>
      </c>
      <c r="F37">
        <v>60835</v>
      </c>
      <c r="G37">
        <v>6502</v>
      </c>
      <c r="H37">
        <v>17350592</v>
      </c>
      <c r="I37">
        <v>714777</v>
      </c>
      <c r="J37">
        <v>18071871</v>
      </c>
      <c r="K37">
        <v>35.770000000000003</v>
      </c>
      <c r="L37">
        <v>51.54</v>
      </c>
      <c r="M37">
        <v>11.18</v>
      </c>
      <c r="N37">
        <v>49.74</v>
      </c>
      <c r="O37">
        <v>19.52</v>
      </c>
      <c r="P37">
        <v>51.25</v>
      </c>
      <c r="Q37">
        <v>24.74</v>
      </c>
      <c r="R37">
        <v>49.97</v>
      </c>
    </row>
    <row r="38" spans="1:18" x14ac:dyDescent="0.25">
      <c r="A38">
        <v>2</v>
      </c>
      <c r="B38">
        <v>18</v>
      </c>
      <c r="C38">
        <v>221</v>
      </c>
      <c r="D38">
        <v>6562</v>
      </c>
      <c r="E38">
        <v>1414</v>
      </c>
      <c r="F38">
        <v>42</v>
      </c>
      <c r="G38">
        <v>0</v>
      </c>
      <c r="H38">
        <v>7346</v>
      </c>
      <c r="I38">
        <v>0</v>
      </c>
      <c r="J38">
        <v>7346</v>
      </c>
      <c r="K38">
        <v>26.29</v>
      </c>
      <c r="L38">
        <v>89.65</v>
      </c>
      <c r="M38">
        <v>7.45</v>
      </c>
      <c r="N38">
        <v>-12.5</v>
      </c>
      <c r="O38">
        <v>0</v>
      </c>
      <c r="P38">
        <v>68.06</v>
      </c>
      <c r="Q38">
        <v>0</v>
      </c>
      <c r="R38">
        <v>68.06</v>
      </c>
    </row>
    <row r="39" spans="1:18" x14ac:dyDescent="0.25">
      <c r="A39">
        <v>2</v>
      </c>
      <c r="B39">
        <v>19</v>
      </c>
      <c r="C39">
        <v>350125</v>
      </c>
      <c r="D39">
        <v>17830905</v>
      </c>
      <c r="E39">
        <v>42083</v>
      </c>
      <c r="F39">
        <v>60877</v>
      </c>
      <c r="G39">
        <v>6502</v>
      </c>
      <c r="H39">
        <v>17357938</v>
      </c>
      <c r="I39">
        <v>714777</v>
      </c>
      <c r="J39">
        <v>18079217</v>
      </c>
      <c r="K39">
        <v>35.76</v>
      </c>
      <c r="L39">
        <v>51.55</v>
      </c>
      <c r="M39">
        <v>11.05</v>
      </c>
      <c r="N39">
        <v>49.67</v>
      </c>
      <c r="O39">
        <v>19.52</v>
      </c>
      <c r="P39">
        <v>51.25</v>
      </c>
      <c r="Q39">
        <v>24.74</v>
      </c>
      <c r="R39">
        <v>49.98</v>
      </c>
    </row>
    <row r="40" spans="1:18" x14ac:dyDescent="0.25">
      <c r="A40">
        <v>2</v>
      </c>
      <c r="B40">
        <v>20</v>
      </c>
      <c r="C40">
        <v>6699</v>
      </c>
      <c r="D40">
        <v>302347</v>
      </c>
      <c r="E40">
        <v>21545</v>
      </c>
      <c r="F40">
        <v>436369</v>
      </c>
      <c r="G40">
        <v>12565</v>
      </c>
      <c r="H40">
        <v>103</v>
      </c>
      <c r="I40">
        <v>683</v>
      </c>
      <c r="J40">
        <v>13351</v>
      </c>
      <c r="K40">
        <v>-40.43</v>
      </c>
      <c r="L40">
        <v>-51.04</v>
      </c>
      <c r="M40">
        <v>-84.45</v>
      </c>
      <c r="N40">
        <v>-71.12</v>
      </c>
      <c r="O40">
        <v>0</v>
      </c>
      <c r="P40">
        <v>-94.36</v>
      </c>
      <c r="Q40">
        <v>34050</v>
      </c>
      <c r="R40">
        <v>-7.24</v>
      </c>
    </row>
    <row r="41" spans="1:18" x14ac:dyDescent="0.25">
      <c r="A41">
        <v>2</v>
      </c>
      <c r="B41">
        <v>21</v>
      </c>
      <c r="C41">
        <v>23597</v>
      </c>
      <c r="D41">
        <v>2597248</v>
      </c>
      <c r="E41">
        <v>0</v>
      </c>
      <c r="F41">
        <v>92</v>
      </c>
      <c r="G41">
        <v>0</v>
      </c>
      <c r="H41">
        <v>2548331</v>
      </c>
      <c r="I41">
        <v>24946</v>
      </c>
      <c r="J41">
        <v>2573277</v>
      </c>
      <c r="K41">
        <v>-8.08</v>
      </c>
      <c r="L41">
        <v>90.2</v>
      </c>
      <c r="M41">
        <v>0</v>
      </c>
      <c r="N41">
        <v>-93.04</v>
      </c>
      <c r="O41">
        <v>-100</v>
      </c>
      <c r="P41">
        <v>87.63</v>
      </c>
      <c r="Q41">
        <v>15.72</v>
      </c>
      <c r="R41">
        <v>86.51</v>
      </c>
    </row>
    <row r="42" spans="1:18" x14ac:dyDescent="0.25">
      <c r="A42">
        <v>2</v>
      </c>
      <c r="B42">
        <v>22</v>
      </c>
      <c r="C42">
        <v>0</v>
      </c>
      <c r="D42">
        <v>0</v>
      </c>
      <c r="E42">
        <v>0</v>
      </c>
      <c r="F42">
        <v>0</v>
      </c>
      <c r="G42">
        <v>0</v>
      </c>
      <c r="H42">
        <v>0</v>
      </c>
      <c r="I42">
        <v>0</v>
      </c>
      <c r="J42">
        <v>0</v>
      </c>
      <c r="K42">
        <v>0</v>
      </c>
      <c r="L42">
        <v>0</v>
      </c>
      <c r="M42">
        <v>0</v>
      </c>
      <c r="N42">
        <v>0</v>
      </c>
      <c r="O42">
        <v>0</v>
      </c>
      <c r="P42">
        <v>0</v>
      </c>
      <c r="Q42">
        <v>0</v>
      </c>
      <c r="R42">
        <v>0</v>
      </c>
    </row>
    <row r="43" spans="1:18" x14ac:dyDescent="0.25">
      <c r="A43">
        <v>2</v>
      </c>
      <c r="B43">
        <v>23</v>
      </c>
      <c r="C43">
        <v>0</v>
      </c>
      <c r="D43">
        <v>0</v>
      </c>
      <c r="E43">
        <v>0</v>
      </c>
      <c r="F43">
        <v>0</v>
      </c>
      <c r="G43">
        <v>0</v>
      </c>
      <c r="H43">
        <v>0</v>
      </c>
      <c r="I43">
        <v>0</v>
      </c>
      <c r="J43">
        <v>0</v>
      </c>
      <c r="K43">
        <v>0</v>
      </c>
      <c r="L43">
        <v>0</v>
      </c>
      <c r="M43">
        <v>0</v>
      </c>
      <c r="N43">
        <v>0</v>
      </c>
      <c r="O43">
        <v>0</v>
      </c>
      <c r="P43">
        <v>0</v>
      </c>
      <c r="Q43">
        <v>0</v>
      </c>
      <c r="R43">
        <v>0</v>
      </c>
    </row>
    <row r="44" spans="1:18" x14ac:dyDescent="0.25">
      <c r="A44">
        <v>2</v>
      </c>
      <c r="B44">
        <v>24</v>
      </c>
      <c r="C44">
        <v>0</v>
      </c>
      <c r="D44">
        <v>0</v>
      </c>
      <c r="E44">
        <v>0</v>
      </c>
      <c r="F44">
        <v>0</v>
      </c>
      <c r="G44">
        <v>0</v>
      </c>
      <c r="H44">
        <v>0</v>
      </c>
      <c r="I44">
        <v>0</v>
      </c>
      <c r="J44">
        <v>0</v>
      </c>
      <c r="K44">
        <v>0</v>
      </c>
      <c r="L44">
        <v>0</v>
      </c>
      <c r="M44">
        <v>0</v>
      </c>
      <c r="N44">
        <v>0</v>
      </c>
      <c r="O44">
        <v>0</v>
      </c>
      <c r="P44">
        <v>0</v>
      </c>
      <c r="Q44">
        <v>0</v>
      </c>
      <c r="R44">
        <v>0</v>
      </c>
    </row>
    <row r="45" spans="1:18" x14ac:dyDescent="0.25">
      <c r="A45">
        <v>2</v>
      </c>
      <c r="B45">
        <v>25</v>
      </c>
      <c r="C45">
        <v>0</v>
      </c>
      <c r="D45">
        <v>0</v>
      </c>
      <c r="E45">
        <v>0</v>
      </c>
      <c r="F45">
        <v>0</v>
      </c>
      <c r="G45">
        <v>0</v>
      </c>
      <c r="H45">
        <v>0</v>
      </c>
      <c r="I45">
        <v>0</v>
      </c>
      <c r="J45">
        <v>0</v>
      </c>
      <c r="K45">
        <v>0</v>
      </c>
      <c r="L45">
        <v>0</v>
      </c>
      <c r="M45">
        <v>0</v>
      </c>
      <c r="N45">
        <v>0</v>
      </c>
      <c r="O45">
        <v>0</v>
      </c>
      <c r="P45">
        <v>0</v>
      </c>
      <c r="Q45">
        <v>0</v>
      </c>
      <c r="R45">
        <v>0</v>
      </c>
    </row>
    <row r="46" spans="1:18" x14ac:dyDescent="0.25">
      <c r="A46">
        <v>2</v>
      </c>
      <c r="B46">
        <v>26</v>
      </c>
      <c r="C46">
        <v>0</v>
      </c>
      <c r="D46">
        <v>0</v>
      </c>
      <c r="E46">
        <v>0</v>
      </c>
      <c r="F46">
        <v>0</v>
      </c>
      <c r="G46">
        <v>0</v>
      </c>
      <c r="H46">
        <v>0</v>
      </c>
      <c r="I46">
        <v>0</v>
      </c>
      <c r="J46">
        <v>0</v>
      </c>
      <c r="K46">
        <v>0</v>
      </c>
      <c r="L46">
        <v>0</v>
      </c>
      <c r="M46">
        <v>0</v>
      </c>
      <c r="N46">
        <v>0</v>
      </c>
      <c r="O46">
        <v>0</v>
      </c>
      <c r="P46">
        <v>0</v>
      </c>
      <c r="Q46">
        <v>0</v>
      </c>
      <c r="R46">
        <v>0</v>
      </c>
    </row>
    <row r="47" spans="1:18" x14ac:dyDescent="0.25">
      <c r="A47">
        <v>2</v>
      </c>
      <c r="B47">
        <v>27</v>
      </c>
      <c r="C47">
        <v>22394</v>
      </c>
      <c r="D47">
        <v>979735</v>
      </c>
      <c r="E47">
        <v>0</v>
      </c>
      <c r="F47">
        <v>0</v>
      </c>
      <c r="G47">
        <v>301909</v>
      </c>
      <c r="H47">
        <v>677671</v>
      </c>
      <c r="I47">
        <v>0</v>
      </c>
      <c r="J47">
        <v>979580</v>
      </c>
      <c r="K47">
        <v>227.54</v>
      </c>
      <c r="L47">
        <v>92.66</v>
      </c>
      <c r="M47">
        <v>0</v>
      </c>
      <c r="N47">
        <v>0</v>
      </c>
      <c r="O47">
        <v>1322.15</v>
      </c>
      <c r="P47">
        <v>39.78</v>
      </c>
      <c r="Q47">
        <v>0</v>
      </c>
      <c r="R47">
        <v>93.58</v>
      </c>
    </row>
    <row r="48" spans="1:18" x14ac:dyDescent="0.25">
      <c r="A48">
        <v>2</v>
      </c>
      <c r="B48">
        <v>28</v>
      </c>
      <c r="C48">
        <v>3727</v>
      </c>
      <c r="D48">
        <v>15611</v>
      </c>
      <c r="E48">
        <v>0</v>
      </c>
      <c r="F48">
        <v>0</v>
      </c>
      <c r="G48">
        <v>685</v>
      </c>
      <c r="H48">
        <v>14173</v>
      </c>
      <c r="I48">
        <v>0</v>
      </c>
      <c r="J48">
        <v>14858</v>
      </c>
      <c r="K48">
        <v>22.44</v>
      </c>
      <c r="L48">
        <v>-13.04</v>
      </c>
      <c r="M48">
        <v>0</v>
      </c>
      <c r="N48">
        <v>0</v>
      </c>
      <c r="O48">
        <v>-17.77</v>
      </c>
      <c r="P48">
        <v>-21.98</v>
      </c>
      <c r="Q48">
        <v>0</v>
      </c>
      <c r="R48">
        <v>-21.8</v>
      </c>
    </row>
    <row r="49" spans="1:18" x14ac:dyDescent="0.25">
      <c r="A49">
        <v>2</v>
      </c>
      <c r="B49">
        <v>29</v>
      </c>
      <c r="C49">
        <v>45991</v>
      </c>
      <c r="D49">
        <v>3576983</v>
      </c>
      <c r="E49">
        <v>0</v>
      </c>
      <c r="F49">
        <v>92</v>
      </c>
      <c r="G49">
        <v>301909</v>
      </c>
      <c r="H49">
        <v>3226002</v>
      </c>
      <c r="I49">
        <v>24946</v>
      </c>
      <c r="J49">
        <v>3552857</v>
      </c>
      <c r="K49">
        <v>41.48</v>
      </c>
      <c r="L49">
        <v>90.87</v>
      </c>
      <c r="M49">
        <v>0</v>
      </c>
      <c r="N49">
        <v>-93.04</v>
      </c>
      <c r="O49">
        <v>1321.95</v>
      </c>
      <c r="P49">
        <v>75.05</v>
      </c>
      <c r="Q49">
        <v>15.72</v>
      </c>
      <c r="R49">
        <v>88.41</v>
      </c>
    </row>
    <row r="50" spans="1:18" x14ac:dyDescent="0.25">
      <c r="A50">
        <v>2</v>
      </c>
      <c r="B50">
        <v>30</v>
      </c>
      <c r="C50">
        <v>83652</v>
      </c>
      <c r="D50">
        <v>3850710</v>
      </c>
      <c r="E50">
        <v>1372</v>
      </c>
      <c r="F50">
        <v>4889</v>
      </c>
      <c r="G50">
        <v>9221</v>
      </c>
      <c r="H50">
        <v>3265</v>
      </c>
      <c r="I50">
        <v>338</v>
      </c>
      <c r="J50">
        <v>12824</v>
      </c>
      <c r="K50">
        <v>57.45</v>
      </c>
      <c r="L50">
        <v>38.15</v>
      </c>
      <c r="M50">
        <v>-33.94</v>
      </c>
      <c r="N50">
        <v>-3.89</v>
      </c>
      <c r="O50">
        <v>7.9</v>
      </c>
      <c r="P50">
        <v>662.85</v>
      </c>
      <c r="Q50">
        <v>-44.22</v>
      </c>
      <c r="R50">
        <v>33.86</v>
      </c>
    </row>
    <row r="51" spans="1:18" x14ac:dyDescent="0.25">
      <c r="A51">
        <v>2</v>
      </c>
      <c r="B51">
        <v>31</v>
      </c>
      <c r="C51">
        <v>4148984</v>
      </c>
      <c r="D51">
        <v>152656818</v>
      </c>
      <c r="E51">
        <v>573379</v>
      </c>
      <c r="F51">
        <v>1279611</v>
      </c>
      <c r="G51">
        <v>1101282</v>
      </c>
      <c r="H51">
        <v>74598607</v>
      </c>
      <c r="I51">
        <v>2842568</v>
      </c>
      <c r="J51">
        <v>78542457</v>
      </c>
      <c r="K51">
        <v>4.6399999999999997</v>
      </c>
      <c r="L51">
        <v>7.44</v>
      </c>
      <c r="M51">
        <v>-14.41</v>
      </c>
      <c r="N51">
        <v>-46.85</v>
      </c>
      <c r="O51">
        <v>30.47</v>
      </c>
      <c r="P51">
        <v>40.04</v>
      </c>
      <c r="Q51">
        <v>14.62</v>
      </c>
      <c r="R51">
        <v>38.79</v>
      </c>
    </row>
    <row r="52" spans="1:18" x14ac:dyDescent="0.25">
      <c r="A52">
        <v>2</v>
      </c>
      <c r="B52">
        <v>32</v>
      </c>
      <c r="C52">
        <v>1046245</v>
      </c>
      <c r="D52">
        <v>31805538</v>
      </c>
      <c r="E52">
        <v>18715</v>
      </c>
      <c r="F52">
        <v>68809</v>
      </c>
      <c r="G52">
        <v>59518</v>
      </c>
      <c r="H52">
        <v>512510</v>
      </c>
      <c r="I52">
        <v>0</v>
      </c>
      <c r="J52">
        <v>572028</v>
      </c>
      <c r="K52">
        <v>27.56</v>
      </c>
      <c r="L52">
        <v>2.27</v>
      </c>
      <c r="M52">
        <v>-44.03</v>
      </c>
      <c r="N52">
        <v>-68.040000000000006</v>
      </c>
      <c r="O52">
        <v>29.63</v>
      </c>
      <c r="P52">
        <v>12.5</v>
      </c>
      <c r="Q52">
        <v>0</v>
      </c>
      <c r="R52">
        <v>14.07</v>
      </c>
    </row>
    <row r="53" spans="1:18" x14ac:dyDescent="0.25">
      <c r="A53">
        <v>2</v>
      </c>
      <c r="B53">
        <v>33</v>
      </c>
      <c r="C53">
        <v>5196</v>
      </c>
      <c r="D53">
        <v>0</v>
      </c>
      <c r="E53">
        <v>0</v>
      </c>
      <c r="F53">
        <v>0</v>
      </c>
      <c r="G53">
        <v>0</v>
      </c>
      <c r="H53">
        <v>0</v>
      </c>
      <c r="I53">
        <v>0</v>
      </c>
      <c r="J53">
        <v>0</v>
      </c>
      <c r="K53">
        <v>-3.46</v>
      </c>
      <c r="L53">
        <v>0</v>
      </c>
      <c r="M53">
        <v>0</v>
      </c>
      <c r="N53">
        <v>0</v>
      </c>
      <c r="O53">
        <v>0</v>
      </c>
      <c r="P53">
        <v>0</v>
      </c>
      <c r="Q53">
        <v>0</v>
      </c>
      <c r="R53">
        <v>0</v>
      </c>
    </row>
    <row r="54" spans="1:18" x14ac:dyDescent="0.25">
      <c r="A54">
        <v>2</v>
      </c>
      <c r="B54">
        <v>34</v>
      </c>
      <c r="C54">
        <v>0</v>
      </c>
      <c r="D54">
        <v>0</v>
      </c>
      <c r="E54">
        <v>280138</v>
      </c>
      <c r="F54">
        <v>245931</v>
      </c>
      <c r="G54">
        <v>0</v>
      </c>
      <c r="H54">
        <v>0</v>
      </c>
      <c r="I54">
        <v>603482</v>
      </c>
      <c r="J54">
        <v>603482</v>
      </c>
      <c r="K54">
        <v>0</v>
      </c>
      <c r="L54">
        <v>0</v>
      </c>
      <c r="M54">
        <v>-13.36</v>
      </c>
      <c r="N54">
        <v>-34.11</v>
      </c>
      <c r="O54">
        <v>0</v>
      </c>
      <c r="P54">
        <v>0</v>
      </c>
      <c r="Q54">
        <v>-4.5</v>
      </c>
      <c r="R54">
        <v>-4.5</v>
      </c>
    </row>
    <row r="55" spans="1:18" x14ac:dyDescent="0.25">
      <c r="A55">
        <v>2</v>
      </c>
      <c r="B55">
        <v>35</v>
      </c>
      <c r="C55">
        <v>0</v>
      </c>
      <c r="D55">
        <v>0</v>
      </c>
      <c r="E55">
        <v>604</v>
      </c>
      <c r="F55">
        <v>60757</v>
      </c>
      <c r="G55">
        <v>0</v>
      </c>
      <c r="H55">
        <v>190164</v>
      </c>
      <c r="I55">
        <v>0</v>
      </c>
      <c r="J55">
        <v>190164</v>
      </c>
      <c r="K55">
        <v>0</v>
      </c>
      <c r="L55">
        <v>0</v>
      </c>
      <c r="M55">
        <v>-96.18</v>
      </c>
      <c r="N55">
        <v>-20.16</v>
      </c>
      <c r="O55">
        <v>0</v>
      </c>
      <c r="P55">
        <v>0.65</v>
      </c>
      <c r="Q55">
        <v>0</v>
      </c>
      <c r="R55">
        <v>0.65</v>
      </c>
    </row>
    <row r="56" spans="1:18" x14ac:dyDescent="0.25">
      <c r="A56">
        <v>2</v>
      </c>
      <c r="B56">
        <v>36</v>
      </c>
      <c r="C56">
        <v>0</v>
      </c>
      <c r="D56">
        <v>0</v>
      </c>
      <c r="E56">
        <v>37079</v>
      </c>
      <c r="F56">
        <v>36200</v>
      </c>
      <c r="G56">
        <v>0</v>
      </c>
      <c r="H56">
        <v>0</v>
      </c>
      <c r="I56">
        <v>80502</v>
      </c>
      <c r="J56">
        <v>80502</v>
      </c>
      <c r="K56">
        <v>0</v>
      </c>
      <c r="L56">
        <v>0</v>
      </c>
      <c r="M56">
        <v>16.100000000000001</v>
      </c>
      <c r="N56">
        <v>64.89</v>
      </c>
      <c r="O56">
        <v>0</v>
      </c>
      <c r="P56">
        <v>0</v>
      </c>
      <c r="Q56">
        <v>48.77</v>
      </c>
      <c r="R56">
        <v>48.77</v>
      </c>
    </row>
    <row r="57" spans="1:18" x14ac:dyDescent="0.25">
      <c r="A57">
        <v>2</v>
      </c>
      <c r="B57">
        <v>37</v>
      </c>
      <c r="C57">
        <v>0</v>
      </c>
      <c r="D57">
        <v>0</v>
      </c>
      <c r="E57">
        <v>2907</v>
      </c>
      <c r="F57">
        <v>23272</v>
      </c>
      <c r="G57">
        <v>0</v>
      </c>
      <c r="H57">
        <v>0</v>
      </c>
      <c r="I57">
        <v>23294</v>
      </c>
      <c r="J57">
        <v>23294</v>
      </c>
      <c r="K57">
        <v>0</v>
      </c>
      <c r="L57">
        <v>0</v>
      </c>
      <c r="M57">
        <v>-5.62</v>
      </c>
      <c r="N57">
        <v>46.96</v>
      </c>
      <c r="O57">
        <v>0</v>
      </c>
      <c r="P57">
        <v>0</v>
      </c>
      <c r="Q57">
        <v>46.62</v>
      </c>
      <c r="R57">
        <v>46.62</v>
      </c>
    </row>
    <row r="58" spans="1:18" x14ac:dyDescent="0.25">
      <c r="A58">
        <v>2</v>
      </c>
      <c r="B58">
        <v>38</v>
      </c>
      <c r="C58">
        <v>0</v>
      </c>
      <c r="D58">
        <v>0</v>
      </c>
      <c r="E58">
        <v>119</v>
      </c>
      <c r="F58">
        <v>880</v>
      </c>
      <c r="G58">
        <v>0</v>
      </c>
      <c r="H58">
        <v>8222</v>
      </c>
      <c r="I58">
        <v>0</v>
      </c>
      <c r="J58">
        <v>8222</v>
      </c>
      <c r="K58">
        <v>0</v>
      </c>
      <c r="L58">
        <v>0</v>
      </c>
      <c r="M58">
        <v>1883.33</v>
      </c>
      <c r="N58">
        <v>-2.87</v>
      </c>
      <c r="O58">
        <v>0</v>
      </c>
      <c r="P58">
        <v>-23.91</v>
      </c>
      <c r="Q58">
        <v>0</v>
      </c>
      <c r="R58">
        <v>-23.91</v>
      </c>
    </row>
    <row r="59" spans="1:18" x14ac:dyDescent="0.25">
      <c r="A59">
        <v>2</v>
      </c>
      <c r="B59">
        <v>39</v>
      </c>
      <c r="C59">
        <v>83071</v>
      </c>
      <c r="D59">
        <v>3847472</v>
      </c>
      <c r="E59">
        <v>1358</v>
      </c>
      <c r="F59">
        <v>4790</v>
      </c>
      <c r="G59">
        <v>9215</v>
      </c>
      <c r="H59">
        <v>3265</v>
      </c>
      <c r="I59">
        <v>332</v>
      </c>
      <c r="J59">
        <v>12812</v>
      </c>
      <c r="K59">
        <v>56.59</v>
      </c>
      <c r="L59">
        <v>38.14</v>
      </c>
      <c r="M59">
        <v>-33.79</v>
      </c>
      <c r="N59">
        <v>-5.82</v>
      </c>
      <c r="O59">
        <v>7.83</v>
      </c>
      <c r="P59">
        <v>662.85</v>
      </c>
      <c r="Q59">
        <v>848.57</v>
      </c>
      <c r="R59">
        <v>42.21</v>
      </c>
    </row>
    <row r="60" spans="1:18" x14ac:dyDescent="0.25">
      <c r="A60">
        <v>2</v>
      </c>
      <c r="B60">
        <v>40</v>
      </c>
      <c r="C60">
        <v>581</v>
      </c>
      <c r="D60">
        <v>3238</v>
      </c>
      <c r="E60">
        <v>14</v>
      </c>
      <c r="F60">
        <v>99</v>
      </c>
      <c r="G60">
        <v>6</v>
      </c>
      <c r="H60">
        <v>0</v>
      </c>
      <c r="I60">
        <v>6</v>
      </c>
      <c r="J60">
        <v>12</v>
      </c>
      <c r="K60">
        <v>635.44000000000005</v>
      </c>
      <c r="L60">
        <v>59.27</v>
      </c>
      <c r="M60">
        <v>-46.15</v>
      </c>
      <c r="N60">
        <v>9800</v>
      </c>
      <c r="O60">
        <v>0</v>
      </c>
      <c r="P60">
        <v>0</v>
      </c>
      <c r="Q60">
        <v>-98.95</v>
      </c>
      <c r="R60">
        <v>-97.9</v>
      </c>
    </row>
    <row r="61" spans="1:18" x14ac:dyDescent="0.25">
      <c r="A61">
        <v>2</v>
      </c>
      <c r="B61">
        <v>41</v>
      </c>
      <c r="C61">
        <v>56696</v>
      </c>
      <c r="D61">
        <v>550053</v>
      </c>
      <c r="E61">
        <v>159365</v>
      </c>
      <c r="F61">
        <v>123456</v>
      </c>
      <c r="G61">
        <v>1918</v>
      </c>
      <c r="H61">
        <v>674840</v>
      </c>
      <c r="I61">
        <v>22799</v>
      </c>
      <c r="J61">
        <v>699557</v>
      </c>
      <c r="K61">
        <v>82.69</v>
      </c>
      <c r="L61">
        <v>14.61</v>
      </c>
      <c r="M61">
        <v>23.09</v>
      </c>
      <c r="N61">
        <v>-2.02</v>
      </c>
      <c r="O61">
        <v>35.450000000000003</v>
      </c>
      <c r="P61">
        <v>28.17</v>
      </c>
      <c r="Q61">
        <v>-76.34</v>
      </c>
      <c r="R61">
        <v>12.06</v>
      </c>
    </row>
    <row r="62" spans="1:18" x14ac:dyDescent="0.25">
      <c r="A62">
        <v>2</v>
      </c>
      <c r="B62">
        <v>42</v>
      </c>
      <c r="C62">
        <v>0</v>
      </c>
      <c r="D62">
        <v>0</v>
      </c>
      <c r="E62">
        <v>0</v>
      </c>
      <c r="F62">
        <v>0</v>
      </c>
      <c r="G62">
        <v>0</v>
      </c>
      <c r="H62">
        <v>0</v>
      </c>
      <c r="I62">
        <v>0</v>
      </c>
      <c r="J62">
        <v>0</v>
      </c>
      <c r="K62">
        <v>0</v>
      </c>
      <c r="L62">
        <v>0</v>
      </c>
      <c r="M62">
        <v>0</v>
      </c>
      <c r="N62">
        <v>0</v>
      </c>
      <c r="O62">
        <v>0</v>
      </c>
      <c r="P62">
        <v>0</v>
      </c>
      <c r="Q62">
        <v>0</v>
      </c>
      <c r="R62">
        <v>0</v>
      </c>
    </row>
    <row r="63" spans="1:18" x14ac:dyDescent="0.25">
      <c r="A63">
        <v>2</v>
      </c>
      <c r="B63">
        <v>43</v>
      </c>
      <c r="C63">
        <v>0</v>
      </c>
      <c r="D63">
        <v>0</v>
      </c>
      <c r="E63">
        <v>0</v>
      </c>
      <c r="F63">
        <v>0</v>
      </c>
      <c r="G63">
        <v>0</v>
      </c>
      <c r="H63">
        <v>0</v>
      </c>
      <c r="I63">
        <v>0</v>
      </c>
      <c r="J63">
        <v>0</v>
      </c>
      <c r="K63">
        <v>-100</v>
      </c>
      <c r="L63">
        <v>-100</v>
      </c>
      <c r="M63">
        <v>0</v>
      </c>
      <c r="N63">
        <v>0</v>
      </c>
      <c r="O63">
        <v>0</v>
      </c>
      <c r="P63">
        <v>0</v>
      </c>
      <c r="Q63">
        <v>0</v>
      </c>
      <c r="R63">
        <v>0</v>
      </c>
    </row>
    <row r="64" spans="1:18" x14ac:dyDescent="0.25">
      <c r="A64">
        <v>2</v>
      </c>
      <c r="B64">
        <v>44</v>
      </c>
      <c r="C64">
        <v>0</v>
      </c>
      <c r="D64">
        <v>0</v>
      </c>
      <c r="E64">
        <v>0</v>
      </c>
      <c r="F64">
        <v>0</v>
      </c>
      <c r="G64">
        <v>0</v>
      </c>
      <c r="H64">
        <v>0</v>
      </c>
      <c r="I64">
        <v>0</v>
      </c>
      <c r="J64">
        <v>0</v>
      </c>
      <c r="K64">
        <v>0</v>
      </c>
      <c r="L64">
        <v>0</v>
      </c>
      <c r="M64">
        <v>0</v>
      </c>
      <c r="N64">
        <v>0</v>
      </c>
      <c r="O64">
        <v>0</v>
      </c>
      <c r="P64">
        <v>0</v>
      </c>
      <c r="Q64">
        <v>0</v>
      </c>
      <c r="R64">
        <v>0</v>
      </c>
    </row>
    <row r="65" spans="1:18" x14ac:dyDescent="0.25">
      <c r="A65">
        <v>2</v>
      </c>
      <c r="B65">
        <v>45</v>
      </c>
      <c r="C65">
        <v>0</v>
      </c>
      <c r="D65">
        <v>0</v>
      </c>
      <c r="E65">
        <v>0</v>
      </c>
      <c r="F65">
        <v>0</v>
      </c>
      <c r="G65">
        <v>0</v>
      </c>
      <c r="H65">
        <v>0</v>
      </c>
      <c r="I65">
        <v>0</v>
      </c>
      <c r="J65">
        <v>0</v>
      </c>
      <c r="K65">
        <v>0</v>
      </c>
      <c r="L65">
        <v>0</v>
      </c>
      <c r="M65">
        <v>0</v>
      </c>
      <c r="N65">
        <v>0</v>
      </c>
      <c r="O65">
        <v>0</v>
      </c>
      <c r="P65">
        <v>0</v>
      </c>
      <c r="Q65">
        <v>0</v>
      </c>
      <c r="R65">
        <v>0</v>
      </c>
    </row>
    <row r="66" spans="1:18" x14ac:dyDescent="0.25">
      <c r="A66">
        <v>2</v>
      </c>
      <c r="B66">
        <v>46</v>
      </c>
      <c r="C66">
        <v>0</v>
      </c>
      <c r="D66">
        <v>0</v>
      </c>
      <c r="E66">
        <v>0</v>
      </c>
      <c r="F66">
        <v>0</v>
      </c>
      <c r="G66">
        <v>0</v>
      </c>
      <c r="H66">
        <v>0</v>
      </c>
      <c r="I66">
        <v>0</v>
      </c>
      <c r="J66">
        <v>0</v>
      </c>
      <c r="K66">
        <v>0</v>
      </c>
      <c r="L66">
        <v>0</v>
      </c>
      <c r="M66">
        <v>0</v>
      </c>
      <c r="N66">
        <v>0</v>
      </c>
      <c r="O66">
        <v>0</v>
      </c>
      <c r="P66">
        <v>0</v>
      </c>
      <c r="Q66">
        <v>0</v>
      </c>
      <c r="R66">
        <v>0</v>
      </c>
    </row>
    <row r="67" spans="1:18" x14ac:dyDescent="0.25">
      <c r="A67">
        <v>3</v>
      </c>
      <c r="B67">
        <v>1</v>
      </c>
      <c r="C67">
        <v>44</v>
      </c>
      <c r="D67">
        <v>0</v>
      </c>
      <c r="E67">
        <v>0</v>
      </c>
      <c r="F67">
        <v>44</v>
      </c>
      <c r="G67">
        <v>0</v>
      </c>
      <c r="H67">
        <v>0</v>
      </c>
      <c r="I67">
        <v>0</v>
      </c>
      <c r="J67">
        <v>0</v>
      </c>
      <c r="K67">
        <v>-32.31</v>
      </c>
      <c r="L67">
        <v>0</v>
      </c>
      <c r="M67">
        <v>0</v>
      </c>
      <c r="N67">
        <v>-32.31</v>
      </c>
      <c r="O67">
        <v>-100</v>
      </c>
      <c r="P67">
        <v>0</v>
      </c>
      <c r="Q67">
        <v>0</v>
      </c>
      <c r="R67">
        <v>0</v>
      </c>
    </row>
    <row r="68" spans="1:18" x14ac:dyDescent="0.25">
      <c r="A68">
        <v>3</v>
      </c>
      <c r="B68">
        <v>2</v>
      </c>
      <c r="C68">
        <v>4548475</v>
      </c>
      <c r="D68">
        <v>66351159</v>
      </c>
      <c r="E68">
        <v>7578261</v>
      </c>
      <c r="F68">
        <v>78477895</v>
      </c>
      <c r="G68">
        <v>3348488</v>
      </c>
      <c r="H68">
        <v>0</v>
      </c>
      <c r="I68">
        <v>0</v>
      </c>
      <c r="J68">
        <v>0</v>
      </c>
      <c r="K68">
        <v>-2.9</v>
      </c>
      <c r="L68">
        <v>32.75</v>
      </c>
      <c r="M68">
        <v>16.75</v>
      </c>
      <c r="N68">
        <v>28.32</v>
      </c>
      <c r="O68">
        <v>26.76</v>
      </c>
      <c r="P68">
        <v>0</v>
      </c>
      <c r="Q68">
        <v>0</v>
      </c>
      <c r="R68">
        <v>0</v>
      </c>
    </row>
    <row r="69" spans="1:18" x14ac:dyDescent="0.25">
      <c r="A69">
        <v>3</v>
      </c>
      <c r="B69">
        <v>3</v>
      </c>
      <c r="C69">
        <v>47863</v>
      </c>
      <c r="D69">
        <v>124366</v>
      </c>
      <c r="E69">
        <v>58561</v>
      </c>
      <c r="F69">
        <v>230790</v>
      </c>
      <c r="G69">
        <v>23097</v>
      </c>
      <c r="H69">
        <v>0</v>
      </c>
      <c r="I69">
        <v>0</v>
      </c>
      <c r="J69">
        <v>0</v>
      </c>
      <c r="K69">
        <v>-4.88</v>
      </c>
      <c r="L69">
        <v>12.29</v>
      </c>
      <c r="M69">
        <v>4.25</v>
      </c>
      <c r="N69">
        <v>6.24</v>
      </c>
      <c r="O69">
        <v>-22.79</v>
      </c>
      <c r="P69">
        <v>0</v>
      </c>
      <c r="Q69">
        <v>0</v>
      </c>
      <c r="R69">
        <v>0</v>
      </c>
    </row>
    <row r="70" spans="1:18" x14ac:dyDescent="0.25">
      <c r="A70">
        <v>3</v>
      </c>
      <c r="B70">
        <v>4</v>
      </c>
      <c r="C70">
        <v>482329</v>
      </c>
      <c r="D70">
        <v>162426</v>
      </c>
      <c r="E70">
        <v>5166</v>
      </c>
      <c r="F70">
        <v>649921</v>
      </c>
      <c r="G70">
        <v>99481</v>
      </c>
      <c r="H70">
        <v>0</v>
      </c>
      <c r="I70">
        <v>0</v>
      </c>
      <c r="J70">
        <v>0</v>
      </c>
      <c r="K70">
        <v>6.71</v>
      </c>
      <c r="L70">
        <v>-0.93</v>
      </c>
      <c r="M70">
        <v>-54.28</v>
      </c>
      <c r="N70">
        <v>3.62</v>
      </c>
      <c r="O70">
        <v>10.44</v>
      </c>
      <c r="P70">
        <v>0</v>
      </c>
      <c r="Q70">
        <v>0</v>
      </c>
      <c r="R70">
        <v>0</v>
      </c>
    </row>
    <row r="71" spans="1:18" x14ac:dyDescent="0.25">
      <c r="A71">
        <v>3</v>
      </c>
      <c r="B71">
        <v>5</v>
      </c>
      <c r="C71">
        <v>5670</v>
      </c>
      <c r="D71">
        <v>4392</v>
      </c>
      <c r="E71">
        <v>6692</v>
      </c>
      <c r="F71">
        <v>16754</v>
      </c>
      <c r="G71">
        <v>803</v>
      </c>
      <c r="H71">
        <v>0</v>
      </c>
      <c r="I71">
        <v>0</v>
      </c>
      <c r="J71">
        <v>0</v>
      </c>
      <c r="K71">
        <v>23.26</v>
      </c>
      <c r="L71">
        <v>-87.58</v>
      </c>
      <c r="M71" t="s">
        <v>0</v>
      </c>
      <c r="N71">
        <v>-58.07</v>
      </c>
      <c r="O71">
        <v>10.76</v>
      </c>
      <c r="P71">
        <v>0</v>
      </c>
      <c r="Q71">
        <v>0</v>
      </c>
      <c r="R71">
        <v>0</v>
      </c>
    </row>
    <row r="72" spans="1:18" x14ac:dyDescent="0.25">
      <c r="A72">
        <v>3</v>
      </c>
      <c r="B72">
        <v>6</v>
      </c>
      <c r="C72">
        <v>5036518</v>
      </c>
      <c r="D72">
        <v>66517977</v>
      </c>
      <c r="E72">
        <v>7590119</v>
      </c>
      <c r="F72">
        <v>79144614</v>
      </c>
      <c r="G72">
        <v>3448772</v>
      </c>
      <c r="H72">
        <v>0</v>
      </c>
      <c r="I72">
        <v>0</v>
      </c>
      <c r="J72">
        <v>0</v>
      </c>
      <c r="K72">
        <v>-2.0299999999999998</v>
      </c>
      <c r="L72">
        <v>32.56</v>
      </c>
      <c r="M72">
        <v>16.73</v>
      </c>
      <c r="N72">
        <v>28.01</v>
      </c>
      <c r="O72">
        <v>26.21</v>
      </c>
      <c r="P72">
        <v>0</v>
      </c>
      <c r="Q72">
        <v>0</v>
      </c>
      <c r="R72">
        <v>0</v>
      </c>
    </row>
    <row r="73" spans="1:18" x14ac:dyDescent="0.25">
      <c r="A73">
        <v>3</v>
      </c>
      <c r="B73">
        <v>7</v>
      </c>
      <c r="C73">
        <v>19475</v>
      </c>
      <c r="D73">
        <v>28345</v>
      </c>
      <c r="E73">
        <v>7113</v>
      </c>
      <c r="F73">
        <v>54933</v>
      </c>
      <c r="G73">
        <v>5114</v>
      </c>
      <c r="H73">
        <v>0</v>
      </c>
      <c r="I73">
        <v>0</v>
      </c>
      <c r="J73">
        <v>0</v>
      </c>
      <c r="K73">
        <v>-13.15</v>
      </c>
      <c r="L73">
        <v>10.72</v>
      </c>
      <c r="M73">
        <v>-2.67</v>
      </c>
      <c r="N73">
        <v>-0.72</v>
      </c>
      <c r="O73">
        <v>-48.73</v>
      </c>
      <c r="P73">
        <v>0</v>
      </c>
      <c r="Q73">
        <v>0</v>
      </c>
      <c r="R73">
        <v>0</v>
      </c>
    </row>
    <row r="74" spans="1:18" x14ac:dyDescent="0.25">
      <c r="A74">
        <v>3</v>
      </c>
      <c r="B74">
        <v>8</v>
      </c>
      <c r="C74">
        <v>186555</v>
      </c>
      <c r="D74">
        <v>830050</v>
      </c>
      <c r="E74">
        <v>101302</v>
      </c>
      <c r="F74">
        <v>1117907</v>
      </c>
      <c r="G74">
        <v>89445</v>
      </c>
      <c r="H74">
        <v>0</v>
      </c>
      <c r="I74">
        <v>0</v>
      </c>
      <c r="J74">
        <v>0</v>
      </c>
      <c r="K74">
        <v>-14.07</v>
      </c>
      <c r="L74">
        <v>-22.97</v>
      </c>
      <c r="M74">
        <v>51.65</v>
      </c>
      <c r="N74">
        <v>-17.89</v>
      </c>
      <c r="O74">
        <v>-1.69</v>
      </c>
      <c r="P74">
        <v>0</v>
      </c>
      <c r="Q74">
        <v>0</v>
      </c>
      <c r="R74">
        <v>0</v>
      </c>
    </row>
    <row r="75" spans="1:18" x14ac:dyDescent="0.25">
      <c r="A75">
        <v>3</v>
      </c>
      <c r="B75">
        <v>9</v>
      </c>
      <c r="C75">
        <v>735671</v>
      </c>
      <c r="D75">
        <v>1315740</v>
      </c>
      <c r="E75">
        <v>106319</v>
      </c>
      <c r="F75">
        <v>2157730</v>
      </c>
      <c r="G75">
        <v>459289</v>
      </c>
      <c r="H75">
        <v>0</v>
      </c>
      <c r="I75">
        <v>0</v>
      </c>
      <c r="J75">
        <v>0</v>
      </c>
      <c r="K75">
        <v>29.98</v>
      </c>
      <c r="L75">
        <v>32</v>
      </c>
      <c r="M75">
        <v>66.23</v>
      </c>
      <c r="N75">
        <v>32.64</v>
      </c>
      <c r="O75">
        <v>148.18</v>
      </c>
      <c r="P75">
        <v>0</v>
      </c>
      <c r="Q75">
        <v>0</v>
      </c>
      <c r="R75">
        <v>0</v>
      </c>
    </row>
    <row r="76" spans="1:18" x14ac:dyDescent="0.25">
      <c r="A76">
        <v>3</v>
      </c>
      <c r="B76">
        <v>10</v>
      </c>
      <c r="C76">
        <v>941701</v>
      </c>
      <c r="D76">
        <v>2174135</v>
      </c>
      <c r="E76">
        <v>214734</v>
      </c>
      <c r="F76">
        <v>3330570</v>
      </c>
      <c r="G76">
        <v>553848</v>
      </c>
      <c r="H76">
        <v>0</v>
      </c>
      <c r="I76">
        <v>0</v>
      </c>
      <c r="J76">
        <v>0</v>
      </c>
      <c r="K76">
        <v>16.91</v>
      </c>
      <c r="L76">
        <v>3.53</v>
      </c>
      <c r="M76">
        <v>55.53</v>
      </c>
      <c r="N76">
        <v>9.43</v>
      </c>
      <c r="O76">
        <v>93.64</v>
      </c>
      <c r="P76">
        <v>0</v>
      </c>
      <c r="Q76">
        <v>0</v>
      </c>
      <c r="R76">
        <v>0</v>
      </c>
    </row>
    <row r="77" spans="1:18" x14ac:dyDescent="0.25">
      <c r="A77">
        <v>3</v>
      </c>
      <c r="B77">
        <v>11</v>
      </c>
      <c r="C77">
        <v>5978219</v>
      </c>
      <c r="D77">
        <v>68692112</v>
      </c>
      <c r="E77">
        <v>7804853</v>
      </c>
      <c r="F77">
        <v>82475184</v>
      </c>
      <c r="G77">
        <v>4002620</v>
      </c>
      <c r="H77">
        <v>0</v>
      </c>
      <c r="I77">
        <v>0</v>
      </c>
      <c r="J77">
        <v>0</v>
      </c>
      <c r="K77">
        <v>0.53</v>
      </c>
      <c r="L77">
        <v>31.39</v>
      </c>
      <c r="M77">
        <v>17.54</v>
      </c>
      <c r="N77">
        <v>27.14</v>
      </c>
      <c r="O77">
        <v>32.6</v>
      </c>
      <c r="P77">
        <v>0</v>
      </c>
      <c r="Q77">
        <v>0</v>
      </c>
      <c r="R77">
        <v>0</v>
      </c>
    </row>
    <row r="78" spans="1:18" x14ac:dyDescent="0.25">
      <c r="A78">
        <v>3</v>
      </c>
      <c r="B78">
        <v>12</v>
      </c>
      <c r="C78">
        <v>0</v>
      </c>
      <c r="D78">
        <v>0</v>
      </c>
      <c r="E78">
        <v>0</v>
      </c>
      <c r="F78">
        <v>0</v>
      </c>
      <c r="G78">
        <v>0</v>
      </c>
      <c r="H78">
        <v>0</v>
      </c>
      <c r="I78">
        <v>0</v>
      </c>
      <c r="J78">
        <v>0</v>
      </c>
      <c r="K78">
        <v>0</v>
      </c>
      <c r="L78">
        <v>0</v>
      </c>
      <c r="M78">
        <v>0</v>
      </c>
      <c r="N78">
        <v>0</v>
      </c>
      <c r="O78">
        <v>0</v>
      </c>
      <c r="P78">
        <v>0</v>
      </c>
      <c r="Q78">
        <v>0</v>
      </c>
      <c r="R78">
        <v>0</v>
      </c>
    </row>
    <row r="79" spans="1:18" x14ac:dyDescent="0.25">
      <c r="A79">
        <v>3</v>
      </c>
      <c r="B79">
        <v>13</v>
      </c>
      <c r="C79">
        <v>99977</v>
      </c>
      <c r="D79">
        <v>8959158</v>
      </c>
      <c r="E79">
        <v>2411889</v>
      </c>
      <c r="F79">
        <v>11471024</v>
      </c>
      <c r="G79">
        <v>739016</v>
      </c>
      <c r="H79">
        <v>0</v>
      </c>
      <c r="I79">
        <v>0</v>
      </c>
      <c r="J79">
        <v>0</v>
      </c>
      <c r="K79">
        <v>-17.920000000000002</v>
      </c>
      <c r="L79">
        <v>45.85</v>
      </c>
      <c r="M79">
        <v>0.38</v>
      </c>
      <c r="N79">
        <v>32.35</v>
      </c>
      <c r="O79">
        <v>15.62</v>
      </c>
      <c r="P79">
        <v>0</v>
      </c>
      <c r="Q79">
        <v>0</v>
      </c>
      <c r="R79">
        <v>0</v>
      </c>
    </row>
    <row r="80" spans="1:18" x14ac:dyDescent="0.25">
      <c r="A80">
        <v>3</v>
      </c>
      <c r="B80">
        <v>14</v>
      </c>
      <c r="C80">
        <v>605</v>
      </c>
      <c r="D80">
        <v>9883624</v>
      </c>
      <c r="E80">
        <v>447184</v>
      </c>
      <c r="F80">
        <v>10331413</v>
      </c>
      <c r="G80">
        <v>93301</v>
      </c>
      <c r="H80">
        <v>0</v>
      </c>
      <c r="I80">
        <v>0</v>
      </c>
      <c r="J80">
        <v>0</v>
      </c>
      <c r="K80">
        <v>-57.09</v>
      </c>
      <c r="L80">
        <v>56.2</v>
      </c>
      <c r="M80">
        <v>15.59</v>
      </c>
      <c r="N80">
        <v>53.83</v>
      </c>
      <c r="O80">
        <v>38.15</v>
      </c>
      <c r="P80">
        <v>0</v>
      </c>
      <c r="Q80">
        <v>0</v>
      </c>
      <c r="R80">
        <v>0</v>
      </c>
    </row>
    <row r="81" spans="1:18" x14ac:dyDescent="0.25">
      <c r="A81">
        <v>3</v>
      </c>
      <c r="B81">
        <v>15</v>
      </c>
      <c r="C81">
        <v>0</v>
      </c>
      <c r="D81">
        <v>4003</v>
      </c>
      <c r="E81">
        <v>0</v>
      </c>
      <c r="F81">
        <v>4003</v>
      </c>
      <c r="G81">
        <v>0</v>
      </c>
      <c r="H81">
        <v>0</v>
      </c>
      <c r="I81">
        <v>0</v>
      </c>
      <c r="J81">
        <v>0</v>
      </c>
      <c r="K81">
        <v>0</v>
      </c>
      <c r="L81">
        <v>-90.06</v>
      </c>
      <c r="M81">
        <v>0</v>
      </c>
      <c r="N81">
        <v>-90.06</v>
      </c>
      <c r="O81">
        <v>0</v>
      </c>
      <c r="P81">
        <v>0</v>
      </c>
      <c r="Q81">
        <v>0</v>
      </c>
      <c r="R81">
        <v>0</v>
      </c>
    </row>
    <row r="82" spans="1:18" x14ac:dyDescent="0.25">
      <c r="A82">
        <v>3</v>
      </c>
      <c r="B82">
        <v>16</v>
      </c>
      <c r="C82">
        <v>0</v>
      </c>
      <c r="D82">
        <v>19933</v>
      </c>
      <c r="E82">
        <v>0</v>
      </c>
      <c r="F82">
        <v>19933</v>
      </c>
      <c r="G82">
        <v>0</v>
      </c>
      <c r="H82">
        <v>0</v>
      </c>
      <c r="I82">
        <v>0</v>
      </c>
      <c r="J82">
        <v>0</v>
      </c>
      <c r="K82">
        <v>0</v>
      </c>
      <c r="L82">
        <v>-75.09</v>
      </c>
      <c r="M82">
        <v>0</v>
      </c>
      <c r="N82">
        <v>-75.09</v>
      </c>
      <c r="O82">
        <v>0</v>
      </c>
      <c r="P82">
        <v>0</v>
      </c>
      <c r="Q82">
        <v>0</v>
      </c>
      <c r="R82">
        <v>0</v>
      </c>
    </row>
    <row r="83" spans="1:18" x14ac:dyDescent="0.25">
      <c r="A83">
        <v>3</v>
      </c>
      <c r="B83">
        <v>17</v>
      </c>
      <c r="C83">
        <v>100582</v>
      </c>
      <c r="D83">
        <v>18866718</v>
      </c>
      <c r="E83">
        <v>2859073</v>
      </c>
      <c r="F83">
        <v>21826373</v>
      </c>
      <c r="G83">
        <v>832317</v>
      </c>
      <c r="H83">
        <v>0</v>
      </c>
      <c r="I83">
        <v>0</v>
      </c>
      <c r="J83">
        <v>0</v>
      </c>
      <c r="K83">
        <v>-18.37</v>
      </c>
      <c r="L83">
        <v>49.85</v>
      </c>
      <c r="M83">
        <v>2.4900000000000002</v>
      </c>
      <c r="N83">
        <v>40.78</v>
      </c>
      <c r="O83">
        <v>17.77</v>
      </c>
      <c r="P83">
        <v>0</v>
      </c>
      <c r="Q83">
        <v>0</v>
      </c>
      <c r="R83">
        <v>0</v>
      </c>
    </row>
    <row r="84" spans="1:18" x14ac:dyDescent="0.25">
      <c r="A84">
        <v>3</v>
      </c>
      <c r="B84">
        <v>18</v>
      </c>
      <c r="C84">
        <v>0</v>
      </c>
      <c r="D84">
        <v>8508</v>
      </c>
      <c r="E84">
        <v>2702</v>
      </c>
      <c r="F84">
        <v>11210</v>
      </c>
      <c r="G84">
        <v>1935</v>
      </c>
      <c r="H84">
        <v>0</v>
      </c>
      <c r="I84">
        <v>0</v>
      </c>
      <c r="J84">
        <v>0</v>
      </c>
      <c r="K84">
        <v>0</v>
      </c>
      <c r="L84">
        <v>29.36</v>
      </c>
      <c r="M84">
        <v>11.33</v>
      </c>
      <c r="N84">
        <v>24.5</v>
      </c>
      <c r="O84">
        <v>-7.06</v>
      </c>
      <c r="P84">
        <v>0</v>
      </c>
      <c r="Q84">
        <v>0</v>
      </c>
      <c r="R84">
        <v>0</v>
      </c>
    </row>
    <row r="85" spans="1:18" x14ac:dyDescent="0.25">
      <c r="A85">
        <v>3</v>
      </c>
      <c r="B85">
        <v>19</v>
      </c>
      <c r="C85">
        <v>100582</v>
      </c>
      <c r="D85">
        <v>18875226</v>
      </c>
      <c r="E85">
        <v>2861775</v>
      </c>
      <c r="F85">
        <v>21837583</v>
      </c>
      <c r="G85">
        <v>834252</v>
      </c>
      <c r="H85">
        <v>0</v>
      </c>
      <c r="I85">
        <v>0</v>
      </c>
      <c r="J85">
        <v>0</v>
      </c>
      <c r="K85">
        <v>-18.37</v>
      </c>
      <c r="L85">
        <v>49.84</v>
      </c>
      <c r="M85">
        <v>2.4900000000000002</v>
      </c>
      <c r="N85">
        <v>40.770000000000003</v>
      </c>
      <c r="O85">
        <v>17.7</v>
      </c>
      <c r="P85">
        <v>0</v>
      </c>
      <c r="Q85">
        <v>0</v>
      </c>
      <c r="R85">
        <v>0</v>
      </c>
    </row>
    <row r="86" spans="1:18" x14ac:dyDescent="0.25">
      <c r="A86">
        <v>3</v>
      </c>
      <c r="B86">
        <v>20</v>
      </c>
      <c r="C86">
        <v>39969</v>
      </c>
      <c r="D86">
        <v>5482</v>
      </c>
      <c r="E86">
        <v>21737</v>
      </c>
      <c r="F86">
        <v>67188</v>
      </c>
      <c r="G86">
        <v>12636</v>
      </c>
      <c r="H86">
        <v>0</v>
      </c>
      <c r="I86">
        <v>0</v>
      </c>
      <c r="J86">
        <v>0</v>
      </c>
      <c r="K86">
        <v>18.07</v>
      </c>
      <c r="L86">
        <v>54.86</v>
      </c>
      <c r="M86">
        <v>47.57</v>
      </c>
      <c r="N86">
        <v>28.91</v>
      </c>
      <c r="O86">
        <v>-7.71</v>
      </c>
      <c r="P86">
        <v>0</v>
      </c>
      <c r="Q86">
        <v>0</v>
      </c>
      <c r="R86">
        <v>0</v>
      </c>
    </row>
    <row r="87" spans="1:18" x14ac:dyDescent="0.25">
      <c r="A87">
        <v>3</v>
      </c>
      <c r="B87">
        <v>21</v>
      </c>
      <c r="C87">
        <v>4749</v>
      </c>
      <c r="D87">
        <v>3000828</v>
      </c>
      <c r="E87">
        <v>305217</v>
      </c>
      <c r="F87">
        <v>3310794</v>
      </c>
      <c r="G87">
        <v>88215</v>
      </c>
      <c r="H87">
        <v>0</v>
      </c>
      <c r="I87">
        <v>0</v>
      </c>
      <c r="J87">
        <v>0</v>
      </c>
      <c r="K87">
        <v>-20.53</v>
      </c>
      <c r="L87">
        <v>92.81</v>
      </c>
      <c r="M87">
        <v>75.959999999999994</v>
      </c>
      <c r="N87">
        <v>90.74</v>
      </c>
      <c r="O87">
        <v>311.11</v>
      </c>
      <c r="P87">
        <v>0</v>
      </c>
      <c r="Q87">
        <v>0</v>
      </c>
      <c r="R87">
        <v>0</v>
      </c>
    </row>
    <row r="88" spans="1:18" x14ac:dyDescent="0.25">
      <c r="A88">
        <v>3</v>
      </c>
      <c r="B88">
        <v>22</v>
      </c>
      <c r="C88">
        <v>0</v>
      </c>
      <c r="D88">
        <v>634</v>
      </c>
      <c r="E88">
        <v>165</v>
      </c>
      <c r="F88">
        <v>799</v>
      </c>
      <c r="G88">
        <v>0</v>
      </c>
      <c r="H88">
        <v>0</v>
      </c>
      <c r="I88">
        <v>0</v>
      </c>
      <c r="J88">
        <v>0</v>
      </c>
      <c r="K88">
        <v>0</v>
      </c>
      <c r="L88">
        <v>-30.25</v>
      </c>
      <c r="M88">
        <v>-7.82</v>
      </c>
      <c r="N88">
        <v>-26.56</v>
      </c>
      <c r="O88">
        <v>0</v>
      </c>
      <c r="P88">
        <v>0</v>
      </c>
      <c r="Q88">
        <v>0</v>
      </c>
      <c r="R88">
        <v>0</v>
      </c>
    </row>
    <row r="89" spans="1:18" x14ac:dyDescent="0.25">
      <c r="A89">
        <v>3</v>
      </c>
      <c r="B89">
        <v>23</v>
      </c>
      <c r="C89">
        <v>0</v>
      </c>
      <c r="D89">
        <v>634</v>
      </c>
      <c r="E89">
        <v>165</v>
      </c>
      <c r="F89">
        <v>799</v>
      </c>
      <c r="G89">
        <v>0</v>
      </c>
      <c r="H89">
        <v>0</v>
      </c>
      <c r="I89">
        <v>0</v>
      </c>
      <c r="J89">
        <v>0</v>
      </c>
      <c r="K89">
        <v>0</v>
      </c>
      <c r="L89">
        <v>-30.25</v>
      </c>
      <c r="M89">
        <v>-7.82</v>
      </c>
      <c r="N89">
        <v>-26.56</v>
      </c>
      <c r="O89">
        <v>0</v>
      </c>
      <c r="P89">
        <v>0</v>
      </c>
      <c r="Q89">
        <v>0</v>
      </c>
      <c r="R89">
        <v>0</v>
      </c>
    </row>
    <row r="90" spans="1:18" x14ac:dyDescent="0.25">
      <c r="A90">
        <v>3</v>
      </c>
      <c r="B90">
        <v>24</v>
      </c>
      <c r="C90">
        <v>0</v>
      </c>
      <c r="D90">
        <v>0</v>
      </c>
      <c r="E90">
        <v>0</v>
      </c>
      <c r="F90">
        <v>0</v>
      </c>
      <c r="G90">
        <v>0</v>
      </c>
      <c r="H90">
        <v>0</v>
      </c>
      <c r="I90">
        <v>0</v>
      </c>
      <c r="J90">
        <v>0</v>
      </c>
      <c r="K90">
        <v>0</v>
      </c>
      <c r="L90">
        <v>0</v>
      </c>
      <c r="M90">
        <v>0</v>
      </c>
      <c r="N90">
        <v>0</v>
      </c>
      <c r="O90">
        <v>0</v>
      </c>
      <c r="P90">
        <v>0</v>
      </c>
      <c r="Q90">
        <v>0</v>
      </c>
      <c r="R90">
        <v>0</v>
      </c>
    </row>
    <row r="91" spans="1:18" x14ac:dyDescent="0.25">
      <c r="A91">
        <v>3</v>
      </c>
      <c r="B91">
        <v>25</v>
      </c>
      <c r="C91">
        <v>0</v>
      </c>
      <c r="D91">
        <v>0</v>
      </c>
      <c r="E91">
        <v>0</v>
      </c>
      <c r="F91">
        <v>0</v>
      </c>
      <c r="G91">
        <v>0</v>
      </c>
      <c r="H91">
        <v>0</v>
      </c>
      <c r="I91">
        <v>0</v>
      </c>
      <c r="J91">
        <v>0</v>
      </c>
      <c r="K91">
        <v>0</v>
      </c>
      <c r="L91">
        <v>0</v>
      </c>
      <c r="M91">
        <v>0</v>
      </c>
      <c r="N91">
        <v>0</v>
      </c>
      <c r="O91">
        <v>0</v>
      </c>
      <c r="P91">
        <v>0</v>
      </c>
      <c r="Q91">
        <v>0</v>
      </c>
      <c r="R91">
        <v>0</v>
      </c>
    </row>
    <row r="92" spans="1:18" x14ac:dyDescent="0.25">
      <c r="A92">
        <v>3</v>
      </c>
      <c r="B92">
        <v>26</v>
      </c>
      <c r="C92">
        <v>0</v>
      </c>
      <c r="D92">
        <v>0</v>
      </c>
      <c r="E92">
        <v>0</v>
      </c>
      <c r="F92">
        <v>0</v>
      </c>
      <c r="G92">
        <v>0</v>
      </c>
      <c r="H92">
        <v>0</v>
      </c>
      <c r="I92">
        <v>0</v>
      </c>
      <c r="J92">
        <v>0</v>
      </c>
      <c r="K92">
        <v>0</v>
      </c>
      <c r="L92">
        <v>0</v>
      </c>
      <c r="M92">
        <v>0</v>
      </c>
      <c r="N92">
        <v>0</v>
      </c>
      <c r="O92">
        <v>0</v>
      </c>
      <c r="P92">
        <v>0</v>
      </c>
      <c r="Q92">
        <v>0</v>
      </c>
      <c r="R92">
        <v>0</v>
      </c>
    </row>
    <row r="93" spans="1:18" x14ac:dyDescent="0.25">
      <c r="A93">
        <v>3</v>
      </c>
      <c r="B93">
        <v>27</v>
      </c>
      <c r="C93">
        <v>47307</v>
      </c>
      <c r="D93">
        <v>1177860</v>
      </c>
      <c r="E93">
        <v>86492</v>
      </c>
      <c r="F93">
        <v>1311659</v>
      </c>
      <c r="G93">
        <v>22913</v>
      </c>
      <c r="H93">
        <v>0</v>
      </c>
      <c r="I93">
        <v>0</v>
      </c>
      <c r="J93">
        <v>0</v>
      </c>
      <c r="K93">
        <v>19.89</v>
      </c>
      <c r="L93">
        <v>-13.44</v>
      </c>
      <c r="M93">
        <v>-40.85</v>
      </c>
      <c r="N93">
        <v>-15.18</v>
      </c>
      <c r="O93">
        <v>-8.2899999999999991</v>
      </c>
      <c r="P93">
        <v>0</v>
      </c>
      <c r="Q93">
        <v>0</v>
      </c>
      <c r="R93">
        <v>0</v>
      </c>
    </row>
    <row r="94" spans="1:18" x14ac:dyDescent="0.25">
      <c r="A94">
        <v>3</v>
      </c>
      <c r="B94">
        <v>28</v>
      </c>
      <c r="C94">
        <v>1171</v>
      </c>
      <c r="D94">
        <v>111350</v>
      </c>
      <c r="E94">
        <v>8693</v>
      </c>
      <c r="F94">
        <v>121214</v>
      </c>
      <c r="G94">
        <v>1470</v>
      </c>
      <c r="H94">
        <v>0</v>
      </c>
      <c r="I94">
        <v>0</v>
      </c>
      <c r="J94">
        <v>0</v>
      </c>
      <c r="K94">
        <v>-43.59</v>
      </c>
      <c r="L94">
        <v>-13.69</v>
      </c>
      <c r="M94">
        <v>46.72</v>
      </c>
      <c r="N94">
        <v>-11.53</v>
      </c>
      <c r="O94">
        <v>-5.16</v>
      </c>
      <c r="P94">
        <v>0</v>
      </c>
      <c r="Q94">
        <v>0</v>
      </c>
      <c r="R94">
        <v>0</v>
      </c>
    </row>
    <row r="95" spans="1:18" x14ac:dyDescent="0.25">
      <c r="A95">
        <v>3</v>
      </c>
      <c r="B95">
        <v>29</v>
      </c>
      <c r="C95">
        <v>52056</v>
      </c>
      <c r="D95">
        <v>4178688</v>
      </c>
      <c r="E95">
        <v>391709</v>
      </c>
      <c r="F95">
        <v>4622453</v>
      </c>
      <c r="G95">
        <v>111128</v>
      </c>
      <c r="H95">
        <v>0</v>
      </c>
      <c r="I95">
        <v>0</v>
      </c>
      <c r="J95">
        <v>0</v>
      </c>
      <c r="K95">
        <v>14.57</v>
      </c>
      <c r="L95">
        <v>43.25</v>
      </c>
      <c r="M95">
        <v>22.53</v>
      </c>
      <c r="N95">
        <v>40.840000000000003</v>
      </c>
      <c r="O95">
        <v>139.28</v>
      </c>
      <c r="P95">
        <v>0</v>
      </c>
      <c r="Q95">
        <v>0</v>
      </c>
      <c r="R95">
        <v>0</v>
      </c>
    </row>
    <row r="96" spans="1:18" x14ac:dyDescent="0.25">
      <c r="A96">
        <v>3</v>
      </c>
      <c r="B96">
        <v>30</v>
      </c>
      <c r="C96">
        <v>96332</v>
      </c>
      <c r="D96">
        <v>2935</v>
      </c>
      <c r="E96">
        <v>702</v>
      </c>
      <c r="F96">
        <v>99969</v>
      </c>
      <c r="G96">
        <v>10273</v>
      </c>
      <c r="H96">
        <v>0</v>
      </c>
      <c r="I96">
        <v>0</v>
      </c>
      <c r="J96">
        <v>0</v>
      </c>
      <c r="K96">
        <v>-1.62</v>
      </c>
      <c r="L96">
        <v>196.76</v>
      </c>
      <c r="M96">
        <v>252.76</v>
      </c>
      <c r="N96">
        <v>0.87</v>
      </c>
      <c r="O96">
        <v>14.21</v>
      </c>
      <c r="P96">
        <v>0</v>
      </c>
      <c r="Q96">
        <v>0</v>
      </c>
      <c r="R96">
        <v>0</v>
      </c>
    </row>
    <row r="97" spans="1:18" x14ac:dyDescent="0.25">
      <c r="A97">
        <v>3</v>
      </c>
      <c r="B97">
        <v>31</v>
      </c>
      <c r="C97">
        <v>6275883</v>
      </c>
      <c r="D97">
        <v>92722129</v>
      </c>
      <c r="E97">
        <v>11517035</v>
      </c>
      <c r="F97">
        <v>110515047</v>
      </c>
      <c r="G97">
        <v>4998417</v>
      </c>
      <c r="H97">
        <v>1395427</v>
      </c>
      <c r="I97">
        <v>0</v>
      </c>
      <c r="J97">
        <v>0</v>
      </c>
      <c r="K97">
        <v>0.33</v>
      </c>
      <c r="L97">
        <v>35.130000000000003</v>
      </c>
      <c r="M97">
        <v>12.5</v>
      </c>
      <c r="N97">
        <v>29.85</v>
      </c>
      <c r="O97">
        <v>30.72</v>
      </c>
      <c r="P97">
        <v>11.83</v>
      </c>
      <c r="Q97">
        <v>0</v>
      </c>
      <c r="R97">
        <v>0</v>
      </c>
    </row>
    <row r="98" spans="1:18" x14ac:dyDescent="0.25">
      <c r="A98">
        <v>3</v>
      </c>
      <c r="B98">
        <v>32</v>
      </c>
      <c r="C98">
        <v>11854</v>
      </c>
      <c r="D98">
        <v>0</v>
      </c>
      <c r="E98">
        <v>2572831</v>
      </c>
      <c r="F98">
        <v>2584685</v>
      </c>
      <c r="G98">
        <v>605516</v>
      </c>
      <c r="H98">
        <v>0</v>
      </c>
      <c r="I98">
        <v>0</v>
      </c>
      <c r="J98">
        <v>0</v>
      </c>
      <c r="K98">
        <v>-12.74</v>
      </c>
      <c r="L98">
        <v>0</v>
      </c>
      <c r="M98">
        <v>7.77</v>
      </c>
      <c r="N98">
        <v>7.66</v>
      </c>
      <c r="O98">
        <v>-6.31</v>
      </c>
      <c r="P98">
        <v>0</v>
      </c>
      <c r="Q98">
        <v>0</v>
      </c>
      <c r="R98">
        <v>0</v>
      </c>
    </row>
    <row r="99" spans="1:18" x14ac:dyDescent="0.25">
      <c r="A99">
        <v>3</v>
      </c>
      <c r="B99">
        <v>33</v>
      </c>
      <c r="C99">
        <v>0</v>
      </c>
      <c r="D99">
        <v>0</v>
      </c>
      <c r="E99">
        <v>564069</v>
      </c>
      <c r="F99">
        <v>564069</v>
      </c>
      <c r="G99">
        <v>63246</v>
      </c>
      <c r="H99">
        <v>0</v>
      </c>
      <c r="I99">
        <v>0</v>
      </c>
      <c r="J99">
        <v>0</v>
      </c>
      <c r="K99">
        <v>0</v>
      </c>
      <c r="L99">
        <v>0</v>
      </c>
      <c r="M99">
        <v>-3.53</v>
      </c>
      <c r="N99">
        <v>-3.53</v>
      </c>
      <c r="O99">
        <v>68.39</v>
      </c>
      <c r="P99">
        <v>0</v>
      </c>
      <c r="Q99">
        <v>0</v>
      </c>
      <c r="R99">
        <v>0</v>
      </c>
    </row>
    <row r="100" spans="1:18" x14ac:dyDescent="0.25">
      <c r="A100">
        <v>3</v>
      </c>
      <c r="B100">
        <v>34</v>
      </c>
      <c r="C100">
        <v>0</v>
      </c>
      <c r="D100">
        <v>0</v>
      </c>
      <c r="E100">
        <v>311066</v>
      </c>
      <c r="F100">
        <v>311066</v>
      </c>
      <c r="G100">
        <v>48089</v>
      </c>
      <c r="H100">
        <v>0</v>
      </c>
      <c r="I100">
        <v>0</v>
      </c>
      <c r="J100">
        <v>0</v>
      </c>
      <c r="K100">
        <v>0</v>
      </c>
      <c r="L100">
        <v>0</v>
      </c>
      <c r="M100">
        <v>2.89</v>
      </c>
      <c r="N100">
        <v>2.89</v>
      </c>
      <c r="O100">
        <v>16.91</v>
      </c>
      <c r="P100">
        <v>0</v>
      </c>
      <c r="Q100">
        <v>0</v>
      </c>
      <c r="R100">
        <v>0</v>
      </c>
    </row>
    <row r="101" spans="1:18" x14ac:dyDescent="0.25">
      <c r="A101">
        <v>3</v>
      </c>
      <c r="B101">
        <v>35</v>
      </c>
      <c r="C101">
        <v>95695</v>
      </c>
      <c r="D101">
        <v>2895</v>
      </c>
      <c r="E101">
        <v>572</v>
      </c>
      <c r="F101">
        <v>99162</v>
      </c>
      <c r="G101">
        <v>10254</v>
      </c>
      <c r="H101">
        <v>0</v>
      </c>
      <c r="I101">
        <v>0</v>
      </c>
      <c r="J101">
        <v>0</v>
      </c>
      <c r="K101">
        <v>-1.22</v>
      </c>
      <c r="L101">
        <v>192.72</v>
      </c>
      <c r="M101">
        <v>317.52</v>
      </c>
      <c r="N101">
        <v>1.18</v>
      </c>
      <c r="O101">
        <v>14.09</v>
      </c>
      <c r="P101">
        <v>0</v>
      </c>
      <c r="Q101">
        <v>0</v>
      </c>
      <c r="R101">
        <v>0</v>
      </c>
    </row>
    <row r="102" spans="1:18" x14ac:dyDescent="0.25">
      <c r="A102">
        <v>3</v>
      </c>
      <c r="B102">
        <v>36</v>
      </c>
      <c r="C102">
        <v>637</v>
      </c>
      <c r="D102">
        <v>36</v>
      </c>
      <c r="E102">
        <v>119</v>
      </c>
      <c r="F102">
        <v>792</v>
      </c>
      <c r="G102">
        <v>17</v>
      </c>
      <c r="H102">
        <v>0</v>
      </c>
      <c r="I102">
        <v>0</v>
      </c>
      <c r="J102">
        <v>0</v>
      </c>
      <c r="K102">
        <v>-38.869999999999997</v>
      </c>
      <c r="L102">
        <v>0</v>
      </c>
      <c r="M102">
        <v>133.33000000000001</v>
      </c>
      <c r="N102">
        <v>-27.54</v>
      </c>
      <c r="O102">
        <v>142.86000000000001</v>
      </c>
      <c r="P102">
        <v>0</v>
      </c>
      <c r="Q102">
        <v>0</v>
      </c>
      <c r="R102">
        <v>0</v>
      </c>
    </row>
    <row r="103" spans="1:18" x14ac:dyDescent="0.25">
      <c r="A103">
        <v>3</v>
      </c>
      <c r="B103">
        <v>37</v>
      </c>
      <c r="C103">
        <v>8725</v>
      </c>
      <c r="D103">
        <v>967686</v>
      </c>
      <c r="E103">
        <v>436259</v>
      </c>
      <c r="F103">
        <v>1412670</v>
      </c>
      <c r="G103">
        <v>27508</v>
      </c>
      <c r="H103">
        <v>0</v>
      </c>
      <c r="I103">
        <v>0</v>
      </c>
      <c r="J103">
        <v>0</v>
      </c>
      <c r="K103">
        <v>2.48</v>
      </c>
      <c r="L103">
        <v>18.41</v>
      </c>
      <c r="M103">
        <v>-7.24</v>
      </c>
      <c r="N103">
        <v>8.99</v>
      </c>
      <c r="O103">
        <v>0.86</v>
      </c>
      <c r="P103">
        <v>0</v>
      </c>
      <c r="Q103">
        <v>0</v>
      </c>
      <c r="R103">
        <v>0</v>
      </c>
    </row>
    <row r="104" spans="1:18" x14ac:dyDescent="0.25">
      <c r="A104">
        <v>3</v>
      </c>
      <c r="B104">
        <v>38</v>
      </c>
      <c r="C104">
        <v>0</v>
      </c>
      <c r="D104">
        <v>0</v>
      </c>
      <c r="E104">
        <v>0</v>
      </c>
      <c r="F104">
        <v>0</v>
      </c>
      <c r="G104">
        <v>0</v>
      </c>
      <c r="H104">
        <v>0</v>
      </c>
      <c r="I104">
        <v>0</v>
      </c>
      <c r="J104">
        <v>0</v>
      </c>
      <c r="K104">
        <v>0</v>
      </c>
      <c r="L104">
        <v>0</v>
      </c>
      <c r="M104">
        <v>0</v>
      </c>
      <c r="N104">
        <v>0</v>
      </c>
      <c r="O104">
        <v>0</v>
      </c>
      <c r="P104">
        <v>0</v>
      </c>
      <c r="Q104">
        <v>0</v>
      </c>
      <c r="R104">
        <v>0</v>
      </c>
    </row>
    <row r="105" spans="1:18" x14ac:dyDescent="0.25">
      <c r="A105">
        <v>3</v>
      </c>
      <c r="B105">
        <v>39</v>
      </c>
      <c r="C105">
        <v>0</v>
      </c>
      <c r="D105">
        <v>4</v>
      </c>
      <c r="E105">
        <v>11</v>
      </c>
      <c r="F105">
        <v>15</v>
      </c>
      <c r="G105">
        <v>2</v>
      </c>
      <c r="H105">
        <v>0</v>
      </c>
      <c r="I105">
        <v>0</v>
      </c>
      <c r="J105">
        <v>0</v>
      </c>
      <c r="K105">
        <v>0</v>
      </c>
      <c r="L105">
        <v>0</v>
      </c>
      <c r="M105">
        <v>0</v>
      </c>
      <c r="N105">
        <v>36.36</v>
      </c>
      <c r="O105">
        <v>0</v>
      </c>
      <c r="P105">
        <v>0</v>
      </c>
      <c r="Q105">
        <v>0</v>
      </c>
      <c r="R105">
        <v>0</v>
      </c>
    </row>
    <row r="106" spans="1:18" x14ac:dyDescent="0.25">
      <c r="A106">
        <v>3</v>
      </c>
      <c r="B106">
        <v>40</v>
      </c>
      <c r="C106">
        <v>0</v>
      </c>
      <c r="D106">
        <v>0</v>
      </c>
      <c r="E106">
        <v>0</v>
      </c>
      <c r="F106">
        <v>0</v>
      </c>
      <c r="G106">
        <v>0</v>
      </c>
      <c r="H106">
        <v>0</v>
      </c>
      <c r="I106">
        <v>0</v>
      </c>
      <c r="J106">
        <v>0</v>
      </c>
      <c r="K106">
        <v>0</v>
      </c>
      <c r="L106">
        <v>0</v>
      </c>
      <c r="M106">
        <v>0</v>
      </c>
      <c r="N106">
        <v>0</v>
      </c>
      <c r="O106">
        <v>0</v>
      </c>
      <c r="P106">
        <v>0</v>
      </c>
      <c r="Q106">
        <v>0</v>
      </c>
      <c r="R106">
        <v>0</v>
      </c>
    </row>
    <row r="107" spans="1:18" x14ac:dyDescent="0.25">
      <c r="A107">
        <v>4</v>
      </c>
      <c r="B107">
        <v>1</v>
      </c>
      <c r="C107">
        <v>11224890</v>
      </c>
      <c r="D107">
        <v>4169648</v>
      </c>
      <c r="E107">
        <v>181240</v>
      </c>
      <c r="F107">
        <v>55726288</v>
      </c>
      <c r="G107">
        <v>7776067</v>
      </c>
      <c r="H107">
        <v>66481</v>
      </c>
      <c r="I107">
        <v>79144614</v>
      </c>
      <c r="J107">
        <v>0</v>
      </c>
      <c r="K107">
        <v>14.18</v>
      </c>
      <c r="L107">
        <v>5.27</v>
      </c>
      <c r="M107">
        <v>0.23</v>
      </c>
      <c r="N107">
        <v>70.41</v>
      </c>
      <c r="O107">
        <v>9.83</v>
      </c>
      <c r="P107">
        <v>0.08</v>
      </c>
      <c r="Q107">
        <v>100</v>
      </c>
      <c r="R107">
        <v>0</v>
      </c>
    </row>
    <row r="108" spans="1:18" x14ac:dyDescent="0.25">
      <c r="A108">
        <v>4</v>
      </c>
      <c r="B108">
        <v>2</v>
      </c>
      <c r="C108">
        <v>0</v>
      </c>
      <c r="D108">
        <v>0</v>
      </c>
      <c r="E108">
        <v>0</v>
      </c>
      <c r="F108">
        <v>0</v>
      </c>
      <c r="G108">
        <v>0</v>
      </c>
      <c r="H108">
        <v>0</v>
      </c>
      <c r="I108">
        <v>0</v>
      </c>
      <c r="J108">
        <v>0</v>
      </c>
      <c r="K108">
        <v>0</v>
      </c>
      <c r="L108">
        <v>0</v>
      </c>
      <c r="M108">
        <v>0</v>
      </c>
      <c r="N108">
        <v>0</v>
      </c>
      <c r="O108">
        <v>0</v>
      </c>
      <c r="P108">
        <v>0</v>
      </c>
      <c r="Q108">
        <v>0</v>
      </c>
      <c r="R108">
        <v>0</v>
      </c>
    </row>
    <row r="109" spans="1:18" x14ac:dyDescent="0.25">
      <c r="A109">
        <v>4</v>
      </c>
      <c r="B109">
        <v>3</v>
      </c>
      <c r="C109">
        <v>970670</v>
      </c>
      <c r="D109">
        <v>177045</v>
      </c>
      <c r="E109">
        <v>2509</v>
      </c>
      <c r="F109">
        <v>10030571</v>
      </c>
      <c r="G109">
        <v>10644561</v>
      </c>
      <c r="H109">
        <v>1017</v>
      </c>
      <c r="I109">
        <v>21826373</v>
      </c>
      <c r="J109">
        <v>0</v>
      </c>
      <c r="K109">
        <v>4.45</v>
      </c>
      <c r="L109">
        <v>0.81</v>
      </c>
      <c r="M109">
        <v>0.01</v>
      </c>
      <c r="N109">
        <v>45.96</v>
      </c>
      <c r="O109">
        <v>48.77</v>
      </c>
      <c r="P109">
        <v>0</v>
      </c>
      <c r="Q109">
        <v>100</v>
      </c>
      <c r="R109">
        <v>0</v>
      </c>
    </row>
    <row r="110" spans="1:18" x14ac:dyDescent="0.25">
      <c r="A110">
        <v>4</v>
      </c>
      <c r="B110">
        <v>4</v>
      </c>
      <c r="C110">
        <v>9327</v>
      </c>
      <c r="D110">
        <v>250</v>
      </c>
      <c r="E110">
        <v>1</v>
      </c>
      <c r="F110">
        <v>17780</v>
      </c>
      <c r="G110">
        <v>14</v>
      </c>
      <c r="H110">
        <v>65</v>
      </c>
      <c r="I110">
        <v>27437</v>
      </c>
      <c r="J110">
        <v>0</v>
      </c>
      <c r="K110">
        <v>34</v>
      </c>
      <c r="L110">
        <v>0.91</v>
      </c>
      <c r="M110">
        <v>0</v>
      </c>
      <c r="N110">
        <v>64.8</v>
      </c>
      <c r="O110">
        <v>0.05</v>
      </c>
      <c r="P110">
        <v>0.24</v>
      </c>
      <c r="Q110">
        <v>100</v>
      </c>
      <c r="R110">
        <v>0</v>
      </c>
    </row>
    <row r="111" spans="1:18" x14ac:dyDescent="0.25">
      <c r="A111">
        <v>4</v>
      </c>
      <c r="B111">
        <v>5</v>
      </c>
      <c r="C111">
        <v>774941</v>
      </c>
      <c r="D111">
        <v>1034268</v>
      </c>
      <c r="E111">
        <v>26053</v>
      </c>
      <c r="F111">
        <v>1462217</v>
      </c>
      <c r="G111">
        <v>11425</v>
      </c>
      <c r="H111">
        <v>1890</v>
      </c>
      <c r="I111">
        <v>3310794</v>
      </c>
      <c r="J111">
        <v>0</v>
      </c>
      <c r="K111">
        <v>23.39</v>
      </c>
      <c r="L111">
        <v>31.24</v>
      </c>
      <c r="M111">
        <v>0.79</v>
      </c>
      <c r="N111">
        <v>44.17</v>
      </c>
      <c r="O111">
        <v>0.35</v>
      </c>
      <c r="P111">
        <v>0.06</v>
      </c>
      <c r="Q111">
        <v>100</v>
      </c>
      <c r="R111">
        <v>0</v>
      </c>
    </row>
    <row r="112" spans="1:18" x14ac:dyDescent="0.25">
      <c r="A112">
        <v>4</v>
      </c>
      <c r="B112">
        <v>6</v>
      </c>
      <c r="C112">
        <v>741</v>
      </c>
      <c r="D112">
        <v>0</v>
      </c>
      <c r="E112">
        <v>0</v>
      </c>
      <c r="F112">
        <v>58</v>
      </c>
      <c r="G112">
        <v>0</v>
      </c>
      <c r="H112">
        <v>0</v>
      </c>
      <c r="I112">
        <v>799</v>
      </c>
      <c r="J112">
        <v>0</v>
      </c>
      <c r="K112">
        <v>92.74</v>
      </c>
      <c r="L112">
        <v>0</v>
      </c>
      <c r="M112">
        <v>0</v>
      </c>
      <c r="N112">
        <v>7.26</v>
      </c>
      <c r="O112">
        <v>0</v>
      </c>
      <c r="P112">
        <v>0</v>
      </c>
      <c r="Q112">
        <v>100</v>
      </c>
      <c r="R112">
        <v>0</v>
      </c>
    </row>
    <row r="113" spans="1:18" x14ac:dyDescent="0.25">
      <c r="A113">
        <v>4</v>
      </c>
      <c r="B113">
        <v>7</v>
      </c>
      <c r="C113">
        <v>13166011</v>
      </c>
      <c r="D113">
        <v>5430581</v>
      </c>
      <c r="E113">
        <v>210710</v>
      </c>
      <c r="F113">
        <v>67419114</v>
      </c>
      <c r="G113">
        <v>18523614</v>
      </c>
      <c r="H113">
        <v>69636</v>
      </c>
      <c r="I113">
        <v>104819666</v>
      </c>
      <c r="J113">
        <v>0</v>
      </c>
      <c r="K113">
        <v>12.56</v>
      </c>
      <c r="L113">
        <v>5.18</v>
      </c>
      <c r="M113">
        <v>0.2</v>
      </c>
      <c r="N113">
        <v>64.319999999999993</v>
      </c>
      <c r="O113">
        <v>17.670000000000002</v>
      </c>
      <c r="P113">
        <v>7.0000000000000007E-2</v>
      </c>
      <c r="Q113">
        <v>100</v>
      </c>
      <c r="R113">
        <v>0</v>
      </c>
    </row>
    <row r="114" spans="1:18" x14ac:dyDescent="0.25">
      <c r="A114">
        <v>4</v>
      </c>
      <c r="B114">
        <v>8</v>
      </c>
      <c r="C114">
        <v>1994740</v>
      </c>
      <c r="D114">
        <v>2584480</v>
      </c>
      <c r="E114">
        <v>7931</v>
      </c>
      <c r="F114">
        <v>341323</v>
      </c>
      <c r="G114">
        <v>382704</v>
      </c>
      <c r="H114">
        <v>17325</v>
      </c>
      <c r="I114">
        <v>5328503</v>
      </c>
      <c r="J114">
        <v>0</v>
      </c>
      <c r="K114">
        <v>37.43</v>
      </c>
      <c r="L114">
        <v>48.5</v>
      </c>
      <c r="M114">
        <v>0.15</v>
      </c>
      <c r="N114">
        <v>6.41</v>
      </c>
      <c r="O114">
        <v>7.18</v>
      </c>
      <c r="P114">
        <v>0.33</v>
      </c>
      <c r="Q114">
        <v>100</v>
      </c>
      <c r="R114">
        <v>0</v>
      </c>
    </row>
    <row r="115" spans="1:18" x14ac:dyDescent="0.25">
      <c r="A115">
        <v>4</v>
      </c>
      <c r="B115">
        <v>9</v>
      </c>
      <c r="C115">
        <v>7966820</v>
      </c>
      <c r="D115">
        <v>2284157</v>
      </c>
      <c r="E115">
        <v>168634</v>
      </c>
      <c r="F115">
        <v>61416119</v>
      </c>
      <c r="G115">
        <v>16886357</v>
      </c>
      <c r="H115">
        <v>36059</v>
      </c>
      <c r="I115">
        <v>88758146</v>
      </c>
      <c r="J115">
        <v>0</v>
      </c>
      <c r="K115">
        <v>8.98</v>
      </c>
      <c r="L115">
        <v>2.57</v>
      </c>
      <c r="M115">
        <v>0.19</v>
      </c>
      <c r="N115">
        <v>69.19</v>
      </c>
      <c r="O115">
        <v>19.03</v>
      </c>
      <c r="P115">
        <v>0.04</v>
      </c>
      <c r="Q115">
        <v>100</v>
      </c>
      <c r="R115">
        <v>0</v>
      </c>
    </row>
    <row r="116" spans="1:18" x14ac:dyDescent="0.25">
      <c r="A116">
        <v>4</v>
      </c>
      <c r="B116">
        <v>10</v>
      </c>
      <c r="C116">
        <v>3204451</v>
      </c>
      <c r="D116">
        <v>561944</v>
      </c>
      <c r="E116">
        <v>34145</v>
      </c>
      <c r="F116">
        <v>5661672</v>
      </c>
      <c r="G116">
        <v>1254553</v>
      </c>
      <c r="H116">
        <v>16252</v>
      </c>
      <c r="I116">
        <v>10733017</v>
      </c>
      <c r="J116">
        <v>0</v>
      </c>
      <c r="K116">
        <v>29.85</v>
      </c>
      <c r="L116">
        <v>5.24</v>
      </c>
      <c r="M116">
        <v>0.32</v>
      </c>
      <c r="N116">
        <v>52.75</v>
      </c>
      <c r="O116">
        <v>11.69</v>
      </c>
      <c r="P116">
        <v>0.15</v>
      </c>
      <c r="Q116">
        <v>100</v>
      </c>
      <c r="R116">
        <v>0</v>
      </c>
    </row>
    <row r="117" spans="1:18" x14ac:dyDescent="0.25">
      <c r="A117">
        <v>4</v>
      </c>
      <c r="B117">
        <v>11</v>
      </c>
      <c r="C117">
        <v>475290</v>
      </c>
      <c r="D117">
        <v>1463560</v>
      </c>
      <c r="E117">
        <v>151104</v>
      </c>
      <c r="F117">
        <v>875580</v>
      </c>
      <c r="G117">
        <v>6986</v>
      </c>
      <c r="H117">
        <v>358050</v>
      </c>
      <c r="I117">
        <v>3330570</v>
      </c>
      <c r="J117">
        <v>0</v>
      </c>
      <c r="K117">
        <v>14.27</v>
      </c>
      <c r="L117">
        <v>43.94</v>
      </c>
      <c r="M117">
        <v>4.54</v>
      </c>
      <c r="N117">
        <v>26.29</v>
      </c>
      <c r="O117">
        <v>0.21</v>
      </c>
      <c r="P117">
        <v>10.75</v>
      </c>
      <c r="Q117">
        <v>100</v>
      </c>
      <c r="R117">
        <v>0</v>
      </c>
    </row>
    <row r="118" spans="1:18" x14ac:dyDescent="0.25">
      <c r="A118">
        <v>4</v>
      </c>
      <c r="B118">
        <v>12</v>
      </c>
      <c r="C118">
        <v>0</v>
      </c>
      <c r="D118">
        <v>0</v>
      </c>
      <c r="E118">
        <v>0</v>
      </c>
      <c r="F118">
        <v>0</v>
      </c>
      <c r="G118">
        <v>0</v>
      </c>
      <c r="H118">
        <v>0</v>
      </c>
      <c r="I118">
        <v>0</v>
      </c>
      <c r="J118">
        <v>0</v>
      </c>
      <c r="K118">
        <v>0</v>
      </c>
      <c r="L118">
        <v>0</v>
      </c>
      <c r="M118">
        <v>0</v>
      </c>
      <c r="N118">
        <v>0</v>
      </c>
      <c r="O118">
        <v>0</v>
      </c>
      <c r="P118">
        <v>0</v>
      </c>
      <c r="Q118">
        <v>0</v>
      </c>
      <c r="R118">
        <v>0</v>
      </c>
    </row>
    <row r="119" spans="1:18" x14ac:dyDescent="0.25">
      <c r="A119">
        <v>4</v>
      </c>
      <c r="B119">
        <v>13</v>
      </c>
      <c r="C119">
        <v>0</v>
      </c>
      <c r="D119">
        <v>4896</v>
      </c>
      <c r="E119">
        <v>6314</v>
      </c>
      <c r="F119">
        <v>0</v>
      </c>
      <c r="G119">
        <v>0</v>
      </c>
      <c r="H119">
        <v>0</v>
      </c>
      <c r="I119">
        <v>11210</v>
      </c>
      <c r="J119">
        <v>0</v>
      </c>
      <c r="K119">
        <v>0</v>
      </c>
      <c r="L119">
        <v>43.68</v>
      </c>
      <c r="M119">
        <v>56.32</v>
      </c>
      <c r="N119">
        <v>0</v>
      </c>
      <c r="O119">
        <v>0</v>
      </c>
      <c r="P119">
        <v>0</v>
      </c>
      <c r="Q119">
        <v>100</v>
      </c>
      <c r="R119">
        <v>0</v>
      </c>
    </row>
    <row r="120" spans="1:18" x14ac:dyDescent="0.25">
      <c r="A120">
        <v>4</v>
      </c>
      <c r="B120">
        <v>14</v>
      </c>
      <c r="C120">
        <v>7289</v>
      </c>
      <c r="D120">
        <v>2460</v>
      </c>
      <c r="E120">
        <v>5</v>
      </c>
      <c r="F120">
        <v>587</v>
      </c>
      <c r="G120">
        <v>0</v>
      </c>
      <c r="H120">
        <v>29410</v>
      </c>
      <c r="I120">
        <v>39751</v>
      </c>
      <c r="J120">
        <v>0</v>
      </c>
      <c r="K120">
        <v>18.329999999999998</v>
      </c>
      <c r="L120">
        <v>6.19</v>
      </c>
      <c r="M120">
        <v>0.01</v>
      </c>
      <c r="N120">
        <v>1.48</v>
      </c>
      <c r="O120">
        <v>0</v>
      </c>
      <c r="P120">
        <v>73.989999999999995</v>
      </c>
      <c r="Q120">
        <v>100</v>
      </c>
      <c r="R120">
        <v>0</v>
      </c>
    </row>
    <row r="121" spans="1:18" x14ac:dyDescent="0.25">
      <c r="A121">
        <v>4</v>
      </c>
      <c r="B121">
        <v>15</v>
      </c>
      <c r="C121">
        <v>341136</v>
      </c>
      <c r="D121">
        <v>581696</v>
      </c>
      <c r="E121">
        <v>88808</v>
      </c>
      <c r="F121">
        <v>129787</v>
      </c>
      <c r="G121">
        <v>8091</v>
      </c>
      <c r="H121">
        <v>162141</v>
      </c>
      <c r="I121">
        <v>1311659</v>
      </c>
      <c r="J121">
        <v>0</v>
      </c>
      <c r="K121">
        <v>26.01</v>
      </c>
      <c r="L121">
        <v>44.35</v>
      </c>
      <c r="M121">
        <v>6.77</v>
      </c>
      <c r="N121">
        <v>9.89</v>
      </c>
      <c r="O121">
        <v>0.62</v>
      </c>
      <c r="P121">
        <v>12.36</v>
      </c>
      <c r="Q121">
        <v>100</v>
      </c>
      <c r="R121">
        <v>0</v>
      </c>
    </row>
    <row r="122" spans="1:18" x14ac:dyDescent="0.25">
      <c r="A122">
        <v>4</v>
      </c>
      <c r="B122">
        <v>16</v>
      </c>
      <c r="C122">
        <v>923023</v>
      </c>
      <c r="D122">
        <v>2761967</v>
      </c>
      <c r="E122">
        <v>246231</v>
      </c>
      <c r="F122">
        <v>1083774</v>
      </c>
      <c r="G122">
        <v>19135</v>
      </c>
      <c r="H122">
        <v>561282</v>
      </c>
      <c r="I122">
        <v>5595412</v>
      </c>
      <c r="J122">
        <v>0</v>
      </c>
      <c r="K122">
        <v>16.5</v>
      </c>
      <c r="L122">
        <v>49.36</v>
      </c>
      <c r="M122">
        <v>4.4000000000000004</v>
      </c>
      <c r="N122">
        <v>19.37</v>
      </c>
      <c r="O122">
        <v>0.34</v>
      </c>
      <c r="P122">
        <v>10.029999999999999</v>
      </c>
      <c r="Q122">
        <v>100</v>
      </c>
      <c r="R122">
        <v>0</v>
      </c>
    </row>
    <row r="123" spans="1:18" x14ac:dyDescent="0.25">
      <c r="A123">
        <v>4</v>
      </c>
      <c r="B123">
        <v>17</v>
      </c>
      <c r="C123">
        <v>14089034</v>
      </c>
      <c r="D123">
        <v>8192548</v>
      </c>
      <c r="E123">
        <v>456941</v>
      </c>
      <c r="F123">
        <v>68502888</v>
      </c>
      <c r="G123">
        <v>18542749</v>
      </c>
      <c r="H123">
        <v>630918</v>
      </c>
      <c r="I123">
        <v>110415078</v>
      </c>
      <c r="J123">
        <v>0</v>
      </c>
      <c r="K123">
        <v>12.77</v>
      </c>
      <c r="L123">
        <v>7.42</v>
      </c>
      <c r="M123">
        <v>0.41</v>
      </c>
      <c r="N123">
        <v>62.04</v>
      </c>
      <c r="O123">
        <v>16.79</v>
      </c>
      <c r="P123">
        <v>0.56999999999999995</v>
      </c>
      <c r="Q123">
        <v>100</v>
      </c>
      <c r="R123">
        <v>0</v>
      </c>
    </row>
    <row r="124" spans="1:18" x14ac:dyDescent="0.25">
      <c r="A124">
        <v>4</v>
      </c>
      <c r="B124">
        <v>18</v>
      </c>
      <c r="C124">
        <v>1249740</v>
      </c>
      <c r="D124">
        <v>388831</v>
      </c>
      <c r="E124">
        <v>30406</v>
      </c>
      <c r="F124">
        <v>825140</v>
      </c>
      <c r="G124">
        <v>87644</v>
      </c>
      <c r="H124">
        <v>2924</v>
      </c>
      <c r="I124">
        <v>2584685</v>
      </c>
      <c r="J124">
        <v>0</v>
      </c>
      <c r="K124">
        <v>48.36</v>
      </c>
      <c r="L124">
        <v>15.04</v>
      </c>
      <c r="M124">
        <v>1.18</v>
      </c>
      <c r="N124">
        <v>31.92</v>
      </c>
      <c r="O124">
        <v>3.39</v>
      </c>
      <c r="P124">
        <v>0.11</v>
      </c>
      <c r="Q124">
        <v>100</v>
      </c>
      <c r="R124">
        <v>0</v>
      </c>
    </row>
    <row r="125" spans="1:18" x14ac:dyDescent="0.25">
      <c r="A125">
        <v>4</v>
      </c>
      <c r="B125">
        <v>19</v>
      </c>
      <c r="C125">
        <v>127686</v>
      </c>
      <c r="D125">
        <v>47076</v>
      </c>
      <c r="E125">
        <v>2323</v>
      </c>
      <c r="F125">
        <v>63269</v>
      </c>
      <c r="G125">
        <v>634489</v>
      </c>
      <c r="H125">
        <v>292</v>
      </c>
      <c r="I125">
        <v>875135</v>
      </c>
      <c r="J125">
        <v>0</v>
      </c>
      <c r="K125">
        <v>14.59</v>
      </c>
      <c r="L125">
        <v>5.38</v>
      </c>
      <c r="M125">
        <v>0.27</v>
      </c>
      <c r="N125">
        <v>7.23</v>
      </c>
      <c r="O125">
        <v>72.5</v>
      </c>
      <c r="P125">
        <v>0.03</v>
      </c>
      <c r="Q125">
        <v>100</v>
      </c>
      <c r="R125">
        <v>0</v>
      </c>
    </row>
    <row r="126" spans="1:18" x14ac:dyDescent="0.25">
      <c r="A126">
        <v>4</v>
      </c>
      <c r="B126">
        <v>20</v>
      </c>
      <c r="C126">
        <v>186183</v>
      </c>
      <c r="D126">
        <v>49370</v>
      </c>
      <c r="E126">
        <v>907</v>
      </c>
      <c r="F126">
        <v>182258</v>
      </c>
      <c r="G126">
        <v>91547</v>
      </c>
      <c r="H126">
        <v>183</v>
      </c>
      <c r="I126">
        <v>510448</v>
      </c>
      <c r="J126">
        <v>0</v>
      </c>
      <c r="K126">
        <v>36.47</v>
      </c>
      <c r="L126">
        <v>9.67</v>
      </c>
      <c r="M126">
        <v>0.18</v>
      </c>
      <c r="N126">
        <v>35.71</v>
      </c>
      <c r="O126">
        <v>17.93</v>
      </c>
      <c r="P126">
        <v>0.04</v>
      </c>
      <c r="Q126">
        <v>100</v>
      </c>
      <c r="R126">
        <v>0</v>
      </c>
    </row>
    <row r="127" spans="1:18" x14ac:dyDescent="0.25">
      <c r="A127">
        <v>4</v>
      </c>
      <c r="B127">
        <v>21</v>
      </c>
      <c r="C127">
        <v>99308</v>
      </c>
      <c r="D127">
        <v>709355</v>
      </c>
      <c r="E127">
        <v>0</v>
      </c>
      <c r="F127">
        <v>77820</v>
      </c>
      <c r="G127">
        <v>4058</v>
      </c>
      <c r="H127">
        <v>11681</v>
      </c>
      <c r="I127">
        <v>902222</v>
      </c>
      <c r="J127">
        <v>0</v>
      </c>
      <c r="K127">
        <v>11.01</v>
      </c>
      <c r="L127">
        <v>78.62</v>
      </c>
      <c r="M127">
        <v>0</v>
      </c>
      <c r="N127">
        <v>8.6300000000000008</v>
      </c>
      <c r="O127">
        <v>0.45</v>
      </c>
      <c r="P127">
        <v>1.29</v>
      </c>
      <c r="Q127">
        <v>100</v>
      </c>
      <c r="R127">
        <v>0</v>
      </c>
    </row>
    <row r="128" spans="1:18" x14ac:dyDescent="0.25">
      <c r="A128">
        <v>4</v>
      </c>
      <c r="B128">
        <v>22</v>
      </c>
      <c r="C128">
        <v>0</v>
      </c>
      <c r="D128">
        <v>0</v>
      </c>
      <c r="E128">
        <v>0</v>
      </c>
      <c r="F128">
        <v>0</v>
      </c>
      <c r="G128">
        <v>0</v>
      </c>
      <c r="H128">
        <v>0</v>
      </c>
      <c r="I128">
        <v>0</v>
      </c>
      <c r="J128">
        <v>0</v>
      </c>
      <c r="K128">
        <v>0</v>
      </c>
      <c r="L128">
        <v>0</v>
      </c>
      <c r="M128">
        <v>0</v>
      </c>
      <c r="N128">
        <v>0</v>
      </c>
      <c r="O128">
        <v>0</v>
      </c>
      <c r="P128">
        <v>0</v>
      </c>
      <c r="Q128">
        <v>0</v>
      </c>
      <c r="R128">
        <v>0</v>
      </c>
    </row>
    <row r="129" spans="1:18" x14ac:dyDescent="0.25">
      <c r="A129">
        <v>4</v>
      </c>
      <c r="B129">
        <v>23</v>
      </c>
      <c r="C129">
        <v>0</v>
      </c>
      <c r="D129">
        <v>0</v>
      </c>
      <c r="E129">
        <v>0</v>
      </c>
      <c r="F129">
        <v>0</v>
      </c>
      <c r="G129">
        <v>0</v>
      </c>
      <c r="H129">
        <v>0</v>
      </c>
      <c r="I129">
        <v>0</v>
      </c>
      <c r="J129">
        <v>0</v>
      </c>
      <c r="K129">
        <v>14.97</v>
      </c>
      <c r="L129">
        <v>12.26</v>
      </c>
      <c r="M129">
        <v>154.07</v>
      </c>
      <c r="N129">
        <v>36.409999999999997</v>
      </c>
      <c r="O129">
        <v>30.42</v>
      </c>
      <c r="P129">
        <v>-25.3</v>
      </c>
      <c r="Q129">
        <v>29.88</v>
      </c>
      <c r="R129">
        <v>0</v>
      </c>
    </row>
    <row r="130" spans="1:18" x14ac:dyDescent="0.25">
      <c r="A130">
        <v>4</v>
      </c>
      <c r="B130">
        <v>24</v>
      </c>
      <c r="C130">
        <v>0</v>
      </c>
      <c r="D130">
        <v>0</v>
      </c>
      <c r="E130">
        <v>0</v>
      </c>
      <c r="F130">
        <v>0</v>
      </c>
      <c r="G130">
        <v>0</v>
      </c>
      <c r="H130">
        <v>0</v>
      </c>
      <c r="I130">
        <v>0</v>
      </c>
      <c r="J130">
        <v>0</v>
      </c>
      <c r="K130">
        <v>0</v>
      </c>
      <c r="L130">
        <v>0</v>
      </c>
      <c r="M130">
        <v>0</v>
      </c>
      <c r="N130">
        <v>0</v>
      </c>
      <c r="O130">
        <v>0</v>
      </c>
      <c r="P130">
        <v>0</v>
      </c>
      <c r="Q130">
        <v>0</v>
      </c>
      <c r="R130">
        <v>0</v>
      </c>
    </row>
    <row r="131" spans="1:18" x14ac:dyDescent="0.25">
      <c r="A131">
        <v>5</v>
      </c>
      <c r="B131">
        <v>1</v>
      </c>
      <c r="C131">
        <v>0</v>
      </c>
      <c r="D131">
        <v>0</v>
      </c>
      <c r="E131">
        <v>0</v>
      </c>
      <c r="F131">
        <v>0</v>
      </c>
      <c r="G131">
        <v>0</v>
      </c>
      <c r="H131">
        <v>0</v>
      </c>
      <c r="I131">
        <v>0</v>
      </c>
      <c r="J131">
        <v>0</v>
      </c>
      <c r="K131">
        <v>79.48</v>
      </c>
      <c r="L131">
        <v>86.54</v>
      </c>
      <c r="M131">
        <v>0</v>
      </c>
      <c r="N131">
        <v>0</v>
      </c>
      <c r="O131">
        <v>0</v>
      </c>
      <c r="P131">
        <v>0</v>
      </c>
      <c r="Q131">
        <v>0</v>
      </c>
      <c r="R131">
        <v>0</v>
      </c>
    </row>
    <row r="132" spans="1:18" x14ac:dyDescent="0.25">
      <c r="A132">
        <v>5</v>
      </c>
      <c r="B132">
        <v>2</v>
      </c>
      <c r="C132">
        <v>0</v>
      </c>
      <c r="D132">
        <v>0</v>
      </c>
      <c r="E132">
        <v>0</v>
      </c>
      <c r="F132">
        <v>0</v>
      </c>
      <c r="G132">
        <v>0</v>
      </c>
      <c r="H132">
        <v>0</v>
      </c>
      <c r="I132">
        <v>0</v>
      </c>
      <c r="J132">
        <v>0</v>
      </c>
      <c r="K132">
        <v>2.2200000000000002</v>
      </c>
      <c r="L132">
        <v>0.43</v>
      </c>
      <c r="M132">
        <v>0</v>
      </c>
      <c r="N132">
        <v>0</v>
      </c>
      <c r="O132">
        <v>0</v>
      </c>
      <c r="P132">
        <v>0</v>
      </c>
      <c r="Q132">
        <v>0</v>
      </c>
      <c r="R132">
        <v>0</v>
      </c>
    </row>
    <row r="133" spans="1:18" x14ac:dyDescent="0.25">
      <c r="A133">
        <v>5</v>
      </c>
      <c r="B133">
        <v>3</v>
      </c>
      <c r="C133">
        <v>0</v>
      </c>
      <c r="D133">
        <v>0</v>
      </c>
      <c r="E133">
        <v>0</v>
      </c>
      <c r="F133">
        <v>0</v>
      </c>
      <c r="G133">
        <v>0</v>
      </c>
      <c r="H133">
        <v>0</v>
      </c>
      <c r="I133">
        <v>0</v>
      </c>
      <c r="J133">
        <v>0</v>
      </c>
      <c r="K133">
        <v>5.69</v>
      </c>
      <c r="L133">
        <v>8.27</v>
      </c>
      <c r="M133">
        <v>0</v>
      </c>
      <c r="N133">
        <v>0</v>
      </c>
      <c r="O133">
        <v>0</v>
      </c>
      <c r="P133">
        <v>0</v>
      </c>
      <c r="Q133">
        <v>0</v>
      </c>
      <c r="R133">
        <v>0</v>
      </c>
    </row>
    <row r="134" spans="1:18" x14ac:dyDescent="0.25">
      <c r="A134">
        <v>5</v>
      </c>
      <c r="B134">
        <v>4</v>
      </c>
      <c r="C134">
        <v>0</v>
      </c>
      <c r="D134">
        <v>0</v>
      </c>
      <c r="E134">
        <v>0</v>
      </c>
      <c r="F134">
        <v>0</v>
      </c>
      <c r="G134">
        <v>0</v>
      </c>
      <c r="H134">
        <v>0</v>
      </c>
      <c r="I134">
        <v>0</v>
      </c>
      <c r="J134">
        <v>0</v>
      </c>
      <c r="K134">
        <v>3.89</v>
      </c>
      <c r="L134">
        <v>1.96</v>
      </c>
      <c r="M134">
        <v>0</v>
      </c>
      <c r="N134">
        <v>0</v>
      </c>
      <c r="O134">
        <v>0</v>
      </c>
      <c r="P134">
        <v>0</v>
      </c>
      <c r="Q134">
        <v>0</v>
      </c>
      <c r="R134">
        <v>0</v>
      </c>
    </row>
    <row r="135" spans="1:18" x14ac:dyDescent="0.25">
      <c r="A135">
        <v>5</v>
      </c>
      <c r="B135">
        <v>5</v>
      </c>
      <c r="C135">
        <v>0</v>
      </c>
      <c r="D135">
        <v>0</v>
      </c>
      <c r="E135">
        <v>0</v>
      </c>
      <c r="F135">
        <v>0</v>
      </c>
      <c r="G135">
        <v>0</v>
      </c>
      <c r="H135">
        <v>0</v>
      </c>
      <c r="I135">
        <v>0</v>
      </c>
      <c r="J135">
        <v>0</v>
      </c>
      <c r="K135">
        <v>0.19</v>
      </c>
      <c r="L135">
        <v>0</v>
      </c>
      <c r="M135">
        <v>0</v>
      </c>
      <c r="N135">
        <v>0</v>
      </c>
      <c r="O135">
        <v>0</v>
      </c>
      <c r="P135">
        <v>0</v>
      </c>
      <c r="Q135">
        <v>0</v>
      </c>
      <c r="R135">
        <v>0</v>
      </c>
    </row>
    <row r="136" spans="1:18" x14ac:dyDescent="0.25">
      <c r="A136">
        <v>5</v>
      </c>
      <c r="B136">
        <v>6</v>
      </c>
      <c r="C136">
        <v>0</v>
      </c>
      <c r="D136">
        <v>0</v>
      </c>
      <c r="E136">
        <v>0</v>
      </c>
      <c r="F136">
        <v>0</v>
      </c>
      <c r="G136">
        <v>0</v>
      </c>
      <c r="H136">
        <v>0</v>
      </c>
      <c r="I136">
        <v>0</v>
      </c>
      <c r="J136">
        <v>0</v>
      </c>
      <c r="K136">
        <v>8.5299999999999994</v>
      </c>
      <c r="L136">
        <v>2.8</v>
      </c>
      <c r="M136">
        <v>0</v>
      </c>
      <c r="N136">
        <v>0</v>
      </c>
      <c r="O136">
        <v>0</v>
      </c>
      <c r="P136">
        <v>0</v>
      </c>
      <c r="Q136">
        <v>0</v>
      </c>
      <c r="R136">
        <v>0</v>
      </c>
    </row>
    <row r="137" spans="1:18" x14ac:dyDescent="0.25">
      <c r="A137">
        <v>5</v>
      </c>
      <c r="B137">
        <v>7</v>
      </c>
      <c r="C137">
        <v>0</v>
      </c>
      <c r="D137">
        <v>0</v>
      </c>
      <c r="E137">
        <v>0</v>
      </c>
      <c r="F137">
        <v>0</v>
      </c>
      <c r="G137">
        <v>0</v>
      </c>
      <c r="H137">
        <v>0</v>
      </c>
      <c r="I137">
        <v>0</v>
      </c>
      <c r="J137">
        <v>0</v>
      </c>
      <c r="K137">
        <v>100</v>
      </c>
      <c r="L137">
        <v>100</v>
      </c>
      <c r="M137">
        <v>0</v>
      </c>
      <c r="N137">
        <v>0</v>
      </c>
      <c r="O137">
        <v>0</v>
      </c>
      <c r="P137">
        <v>0</v>
      </c>
      <c r="Q137">
        <v>0</v>
      </c>
      <c r="R137">
        <v>0</v>
      </c>
    </row>
    <row r="138" spans="1:18" x14ac:dyDescent="0.25">
      <c r="A138" t="s">
        <v>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3"/>
  <sheetViews>
    <sheetView showGridLines="0" view="pageBreakPreview" zoomScaleNormal="100" zoomScaleSheetLayoutView="100" workbookViewId="0">
      <selection activeCell="B8" sqref="B8"/>
    </sheetView>
  </sheetViews>
  <sheetFormatPr defaultRowHeight="11.25" x14ac:dyDescent="0.2"/>
  <cols>
    <col min="1" max="1" width="12.140625" style="232" customWidth="1"/>
    <col min="2" max="2" width="14.42578125" style="232" customWidth="1"/>
    <col min="3" max="3" width="7.5703125" style="232" bestFit="1" customWidth="1"/>
    <col min="4" max="4" width="8.140625" style="232" customWidth="1"/>
    <col min="5" max="5" width="8.28515625" style="232" customWidth="1"/>
    <col min="6" max="6" width="8.85546875" style="232" customWidth="1"/>
    <col min="7" max="7" width="8.140625" style="232" customWidth="1"/>
    <col min="8" max="8" width="8.28515625" style="232" customWidth="1"/>
    <col min="9" max="9" width="8.85546875" style="232" bestFit="1" customWidth="1"/>
    <col min="10" max="11" width="8.140625" style="232" customWidth="1"/>
    <col min="12" max="12" width="8.85546875" style="232" customWidth="1"/>
    <col min="13" max="14" width="8.28515625" style="232" customWidth="1"/>
    <col min="15" max="15" width="10.28515625" style="232" customWidth="1"/>
    <col min="16" max="17" width="8.28515625" style="232" customWidth="1"/>
    <col min="18" max="16384" width="9.140625" style="232"/>
  </cols>
  <sheetData>
    <row r="1" spans="1:19" s="456" customFormat="1" ht="18.75" customHeight="1" x14ac:dyDescent="0.25">
      <c r="P1" s="547" t="s">
        <v>238</v>
      </c>
      <c r="Q1" s="547"/>
    </row>
    <row r="2" spans="1:19" ht="11.25" customHeight="1" x14ac:dyDescent="0.2">
      <c r="A2" s="231"/>
      <c r="B2" s="231"/>
      <c r="C2" s="548" t="s">
        <v>245</v>
      </c>
      <c r="D2" s="548"/>
      <c r="E2" s="548"/>
      <c r="F2" s="548"/>
      <c r="G2" s="548"/>
      <c r="H2" s="548"/>
      <c r="I2" s="548"/>
      <c r="J2" s="548"/>
      <c r="K2" s="548"/>
      <c r="L2" s="548"/>
      <c r="M2" s="548"/>
      <c r="N2" s="548"/>
      <c r="O2" s="548"/>
      <c r="P2" s="548"/>
      <c r="Q2" s="548"/>
      <c r="R2" s="231"/>
      <c r="S2" s="231"/>
    </row>
    <row r="3" spans="1:19" ht="11.25" customHeight="1" x14ac:dyDescent="0.2">
      <c r="A3" s="231"/>
      <c r="B3" s="231"/>
      <c r="C3" s="548"/>
      <c r="D3" s="548"/>
      <c r="E3" s="548"/>
      <c r="F3" s="548"/>
      <c r="G3" s="548"/>
      <c r="H3" s="548"/>
      <c r="I3" s="548"/>
      <c r="J3" s="548"/>
      <c r="K3" s="548"/>
      <c r="L3" s="548"/>
      <c r="M3" s="548"/>
      <c r="N3" s="548"/>
      <c r="O3" s="548"/>
      <c r="P3" s="548"/>
      <c r="Q3" s="548"/>
      <c r="R3" s="231"/>
      <c r="S3" s="231"/>
    </row>
    <row r="4" spans="1:19" ht="17.25" customHeight="1" x14ac:dyDescent="0.2">
      <c r="A4" s="231"/>
      <c r="B4" s="231"/>
      <c r="C4" s="548"/>
      <c r="D4" s="548"/>
      <c r="E4" s="548"/>
      <c r="F4" s="548"/>
      <c r="G4" s="548"/>
      <c r="H4" s="548"/>
      <c r="I4" s="548"/>
      <c r="J4" s="548"/>
      <c r="K4" s="548"/>
      <c r="L4" s="548"/>
      <c r="M4" s="548"/>
      <c r="N4" s="548"/>
      <c r="O4" s="548"/>
      <c r="P4" s="548"/>
      <c r="Q4" s="548"/>
      <c r="R4" s="231"/>
      <c r="S4" s="231"/>
    </row>
    <row r="5" spans="1:19" ht="24" customHeight="1" x14ac:dyDescent="0.2">
      <c r="L5" s="233"/>
      <c r="M5" s="234"/>
      <c r="O5" s="549" t="s">
        <v>140</v>
      </c>
      <c r="P5" s="549"/>
      <c r="Q5" s="549"/>
    </row>
    <row r="6" spans="1:19" s="237" customFormat="1" ht="56.25" x14ac:dyDescent="0.2">
      <c r="A6" s="235"/>
      <c r="B6" s="236"/>
      <c r="C6" s="473" t="s">
        <v>195</v>
      </c>
      <c r="D6" s="458" t="s">
        <v>141</v>
      </c>
      <c r="E6" s="459" t="s">
        <v>196</v>
      </c>
      <c r="F6" s="457" t="s">
        <v>142</v>
      </c>
      <c r="G6" s="458" t="s">
        <v>141</v>
      </c>
      <c r="H6" s="459" t="s">
        <v>196</v>
      </c>
      <c r="I6" s="457" t="s">
        <v>143</v>
      </c>
      <c r="J6" s="458" t="s">
        <v>141</v>
      </c>
      <c r="K6" s="459" t="s">
        <v>196</v>
      </c>
      <c r="L6" s="457" t="s">
        <v>246</v>
      </c>
      <c r="M6" s="458" t="s">
        <v>141</v>
      </c>
      <c r="N6" s="459" t="s">
        <v>196</v>
      </c>
      <c r="O6" s="457" t="s">
        <v>247</v>
      </c>
      <c r="P6" s="458" t="s">
        <v>141</v>
      </c>
      <c r="Q6" s="459" t="s">
        <v>196</v>
      </c>
    </row>
    <row r="7" spans="1:19" ht="22.5" customHeight="1" x14ac:dyDescent="0.2">
      <c r="A7" s="550" t="s">
        <v>144</v>
      </c>
      <c r="B7" s="238" t="s">
        <v>145</v>
      </c>
      <c r="C7" s="474">
        <v>10338</v>
      </c>
      <c r="D7" s="240">
        <v>0.12706645853562606</v>
      </c>
      <c r="E7" s="342">
        <v>0.35084280674245405</v>
      </c>
      <c r="F7" s="343">
        <v>23594</v>
      </c>
      <c r="G7" s="240">
        <v>0.17840723489202104</v>
      </c>
      <c r="H7" s="241">
        <v>0.33783170787026529</v>
      </c>
      <c r="I7" s="239">
        <v>164296</v>
      </c>
      <c r="J7" s="240">
        <v>0.18729039038970574</v>
      </c>
      <c r="K7" s="241">
        <v>0.19769349089133015</v>
      </c>
      <c r="L7" s="239">
        <v>116924</v>
      </c>
      <c r="M7" s="240">
        <v>0.14823341780946089</v>
      </c>
      <c r="N7" s="241">
        <v>0.11813026556119754</v>
      </c>
      <c r="O7" s="239">
        <v>1332667</v>
      </c>
      <c r="P7" s="240">
        <f>O7/$O$19</f>
        <v>0.14767746584645486</v>
      </c>
      <c r="Q7" s="241">
        <v>0.16310795867622163</v>
      </c>
    </row>
    <row r="8" spans="1:19" ht="33.75" x14ac:dyDescent="0.2">
      <c r="A8" s="551"/>
      <c r="B8" s="242" t="s">
        <v>146</v>
      </c>
      <c r="C8" s="344">
        <v>4084</v>
      </c>
      <c r="D8" s="244">
        <v>5.0197273811133369E-2</v>
      </c>
      <c r="E8" s="345">
        <v>-9.6859796550199051E-2</v>
      </c>
      <c r="F8" s="346">
        <v>10750</v>
      </c>
      <c r="G8" s="244">
        <v>8.128667352247293E-2</v>
      </c>
      <c r="H8" s="245">
        <v>-0.13661553288892458</v>
      </c>
      <c r="I8" s="243">
        <v>74742</v>
      </c>
      <c r="J8" s="244">
        <v>8.5202672971389351E-2</v>
      </c>
      <c r="K8" s="245">
        <v>-3.0244054338095072E-2</v>
      </c>
      <c r="L8" s="243">
        <v>59437</v>
      </c>
      <c r="M8" s="244">
        <v>7.535279031115022E-2</v>
      </c>
      <c r="N8" s="245">
        <v>-0.12403283568891577</v>
      </c>
      <c r="O8" s="243">
        <v>677295</v>
      </c>
      <c r="P8" s="244">
        <f>O8/$O$19</f>
        <v>7.505341486693573E-2</v>
      </c>
      <c r="Q8" s="245">
        <v>-4.3452409534758263E-2</v>
      </c>
    </row>
    <row r="9" spans="1:19" ht="22.5" x14ac:dyDescent="0.2">
      <c r="A9" s="551"/>
      <c r="B9" s="242" t="s">
        <v>147</v>
      </c>
      <c r="C9" s="344">
        <v>2293</v>
      </c>
      <c r="D9" s="244">
        <v>2.8183728905222531E-2</v>
      </c>
      <c r="E9" s="345">
        <v>-0.84897582822894024</v>
      </c>
      <c r="F9" s="346">
        <v>7967</v>
      </c>
      <c r="G9" s="244">
        <v>6.0242877018934125E-2</v>
      </c>
      <c r="H9" s="245">
        <v>1.6241765480895918</v>
      </c>
      <c r="I9" s="243">
        <v>42528</v>
      </c>
      <c r="J9" s="244">
        <v>4.8480095209216326E-2</v>
      </c>
      <c r="K9" s="245">
        <v>2.5900725983454329</v>
      </c>
      <c r="L9" s="243">
        <v>71294</v>
      </c>
      <c r="M9" s="244">
        <v>9.0384807989015992E-2</v>
      </c>
      <c r="N9" s="245">
        <v>0.86873214332520776</v>
      </c>
      <c r="O9" s="243">
        <v>708682</v>
      </c>
      <c r="P9" s="244">
        <f>O9/$O$19</f>
        <v>7.8531517514125668E-2</v>
      </c>
      <c r="Q9" s="245">
        <v>0.89511488105425285</v>
      </c>
    </row>
    <row r="10" spans="1:19" ht="22.5" x14ac:dyDescent="0.2">
      <c r="A10" s="551"/>
      <c r="B10" s="242" t="s">
        <v>148</v>
      </c>
      <c r="C10" s="344">
        <v>63</v>
      </c>
      <c r="D10" s="244">
        <v>7.7434580071043151E-4</v>
      </c>
      <c r="E10" s="345">
        <v>-0.14864864864864868</v>
      </c>
      <c r="F10" s="346">
        <v>291</v>
      </c>
      <c r="G10" s="244">
        <v>2.200411348375779E-3</v>
      </c>
      <c r="H10" s="245">
        <v>1.7980769230769229</v>
      </c>
      <c r="I10" s="243">
        <v>1548</v>
      </c>
      <c r="J10" s="244">
        <v>1.7646535784393074E-3</v>
      </c>
      <c r="K10" s="245">
        <v>0.15350223546944863</v>
      </c>
      <c r="L10" s="243">
        <v>996</v>
      </c>
      <c r="M10" s="244">
        <v>1.2627046982503427E-3</v>
      </c>
      <c r="N10" s="245">
        <v>2.5746652935118464E-2</v>
      </c>
      <c r="O10" s="243">
        <v>12805</v>
      </c>
      <c r="P10" s="244">
        <f>O10/$O$19</f>
        <v>1.4189665911768315E-3</v>
      </c>
      <c r="Q10" s="245">
        <v>0.11512670904815825</v>
      </c>
    </row>
    <row r="11" spans="1:19" ht="22.5" x14ac:dyDescent="0.2">
      <c r="A11" s="551"/>
      <c r="B11" s="246" t="s">
        <v>149</v>
      </c>
      <c r="C11" s="353">
        <v>0</v>
      </c>
      <c r="D11" s="347">
        <v>0</v>
      </c>
      <c r="E11" s="249" t="s">
        <v>233</v>
      </c>
      <c r="F11" s="348">
        <v>0</v>
      </c>
      <c r="G11" s="347">
        <v>0</v>
      </c>
      <c r="H11" s="249" t="s">
        <v>233</v>
      </c>
      <c r="I11" s="247">
        <v>0</v>
      </c>
      <c r="J11" s="347">
        <v>0</v>
      </c>
      <c r="K11" s="249" t="s">
        <v>233</v>
      </c>
      <c r="L11" s="247">
        <v>0</v>
      </c>
      <c r="M11" s="248">
        <v>0</v>
      </c>
      <c r="N11" s="249" t="s">
        <v>233</v>
      </c>
      <c r="O11" s="247">
        <v>0</v>
      </c>
      <c r="P11" s="248">
        <f>O11/$L$19</f>
        <v>0</v>
      </c>
      <c r="Q11" s="249" t="s">
        <v>233</v>
      </c>
    </row>
    <row r="12" spans="1:19" x14ac:dyDescent="0.2">
      <c r="A12" s="552"/>
      <c r="B12" s="349" t="s">
        <v>151</v>
      </c>
      <c r="C12" s="475">
        <v>16778</v>
      </c>
      <c r="D12" s="250">
        <v>0.20622180705269239</v>
      </c>
      <c r="E12" s="251">
        <v>-0.38837853601633132</v>
      </c>
      <c r="F12" s="252">
        <v>42602</v>
      </c>
      <c r="G12" s="253">
        <v>0.32213719678180386</v>
      </c>
      <c r="H12" s="253">
        <v>0.2821500586872121</v>
      </c>
      <c r="I12" s="252">
        <v>283114</v>
      </c>
      <c r="J12" s="250">
        <v>0.32273781214875075</v>
      </c>
      <c r="K12" s="253">
        <v>0.24479638406950466</v>
      </c>
      <c r="L12" s="252">
        <v>248651</v>
      </c>
      <c r="M12" s="250">
        <v>0.31523372080787743</v>
      </c>
      <c r="N12" s="253">
        <v>0.1753992039556409</v>
      </c>
      <c r="O12" s="252">
        <v>2731449</v>
      </c>
      <c r="P12" s="250">
        <f t="shared" ref="P12:P18" si="0">O12/$O$19</f>
        <v>0.30268136481869307</v>
      </c>
      <c r="Q12" s="253">
        <v>0.21979003946807851</v>
      </c>
    </row>
    <row r="13" spans="1:19" ht="22.5" x14ac:dyDescent="0.2">
      <c r="A13" s="553" t="s">
        <v>152</v>
      </c>
      <c r="B13" s="254" t="s">
        <v>145</v>
      </c>
      <c r="C13" s="350">
        <v>697</v>
      </c>
      <c r="D13" s="256">
        <v>8.5669686205582657E-3</v>
      </c>
      <c r="E13" s="351">
        <v>0.48297872340425529</v>
      </c>
      <c r="F13" s="352">
        <v>1612</v>
      </c>
      <c r="G13" s="240">
        <v>1.2189220252858266E-2</v>
      </c>
      <c r="H13" s="257">
        <v>1.0327868852459017</v>
      </c>
      <c r="I13" s="255">
        <v>13049</v>
      </c>
      <c r="J13" s="256">
        <v>1.4875300093704472E-2</v>
      </c>
      <c r="K13" s="257">
        <v>0.44763700909696036</v>
      </c>
      <c r="L13" s="243">
        <v>7635</v>
      </c>
      <c r="M13" s="256">
        <v>9.6794682441178372E-3</v>
      </c>
      <c r="N13" s="257">
        <v>0.32437120555073728</v>
      </c>
      <c r="O13" s="255">
        <v>131590</v>
      </c>
      <c r="P13" s="256">
        <f t="shared" si="0"/>
        <v>1.4581945625377528E-2</v>
      </c>
      <c r="Q13" s="257">
        <v>0.436399559004923</v>
      </c>
    </row>
    <row r="14" spans="1:19" ht="33.75" x14ac:dyDescent="0.2">
      <c r="A14" s="553"/>
      <c r="B14" s="242" t="s">
        <v>146</v>
      </c>
      <c r="C14" s="344">
        <v>4980</v>
      </c>
      <c r="D14" s="244">
        <v>6.1210191865681732E-2</v>
      </c>
      <c r="E14" s="345">
        <v>0.9415204678362572</v>
      </c>
      <c r="F14" s="346">
        <v>7817</v>
      </c>
      <c r="G14" s="244">
        <v>5.9108644365132176E-2</v>
      </c>
      <c r="H14" s="245">
        <v>1.3127218934911244</v>
      </c>
      <c r="I14" s="243">
        <v>59699</v>
      </c>
      <c r="J14" s="244">
        <v>6.8054298436206861E-2</v>
      </c>
      <c r="K14" s="245">
        <v>0.4796758042928666</v>
      </c>
      <c r="L14" s="243">
        <v>59332</v>
      </c>
      <c r="M14" s="244">
        <v>7.5219673851997321E-2</v>
      </c>
      <c r="N14" s="245">
        <v>0.11652239367707939</v>
      </c>
      <c r="O14" s="243">
        <v>583632</v>
      </c>
      <c r="P14" s="244">
        <f t="shared" si="0"/>
        <v>6.4674292037619402E-2</v>
      </c>
      <c r="Q14" s="245">
        <v>0.10227601094660987</v>
      </c>
    </row>
    <row r="15" spans="1:19" ht="22.5" x14ac:dyDescent="0.2">
      <c r="A15" s="553"/>
      <c r="B15" s="242" t="s">
        <v>147</v>
      </c>
      <c r="C15" s="344">
        <v>10512</v>
      </c>
      <c r="D15" s="244">
        <v>0.12920512788996916</v>
      </c>
      <c r="E15" s="345">
        <v>0.39527475444650917</v>
      </c>
      <c r="F15" s="346">
        <v>25336</v>
      </c>
      <c r="G15" s="244">
        <v>0.19157945677817434</v>
      </c>
      <c r="H15" s="245">
        <v>0.47156879828076903</v>
      </c>
      <c r="I15" s="243">
        <v>158648</v>
      </c>
      <c r="J15" s="244">
        <v>0.18085191273400469</v>
      </c>
      <c r="K15" s="245">
        <v>0.1834280684479852</v>
      </c>
      <c r="L15" s="243">
        <v>108110</v>
      </c>
      <c r="M15" s="244">
        <v>0.13705924189542623</v>
      </c>
      <c r="N15" s="245">
        <v>-4.8545227324731988E-2</v>
      </c>
      <c r="O15" s="243">
        <v>1566799</v>
      </c>
      <c r="P15" s="244">
        <f t="shared" si="0"/>
        <v>0.17362244717604594</v>
      </c>
      <c r="Q15" s="245">
        <v>-1.982067987002667E-2</v>
      </c>
    </row>
    <row r="16" spans="1:19" ht="22.5" x14ac:dyDescent="0.2">
      <c r="A16" s="553"/>
      <c r="B16" s="242" t="s">
        <v>148</v>
      </c>
      <c r="C16" s="344">
        <v>13561</v>
      </c>
      <c r="D16" s="244">
        <v>0.16668100640371686</v>
      </c>
      <c r="E16" s="345">
        <v>0.88399555432064458</v>
      </c>
      <c r="F16" s="346">
        <v>26339</v>
      </c>
      <c r="G16" s="244">
        <v>0.19916369245659671</v>
      </c>
      <c r="H16" s="245">
        <v>0.82960544595721042</v>
      </c>
      <c r="I16" s="243">
        <v>182406</v>
      </c>
      <c r="J16" s="244">
        <v>0.2079350133260984</v>
      </c>
      <c r="K16" s="245">
        <v>0.45053319655509694</v>
      </c>
      <c r="L16" s="243">
        <v>186317</v>
      </c>
      <c r="M16" s="244">
        <v>0.23620818399990873</v>
      </c>
      <c r="N16" s="245">
        <v>5.4091515988141881E-2</v>
      </c>
      <c r="O16" s="243">
        <v>2331105</v>
      </c>
      <c r="P16" s="244">
        <f t="shared" si="0"/>
        <v>0.25831785361384363</v>
      </c>
      <c r="Q16" s="245">
        <v>0.10745381184964953</v>
      </c>
    </row>
    <row r="17" spans="1:17" ht="22.5" x14ac:dyDescent="0.2">
      <c r="A17" s="553"/>
      <c r="B17" s="258" t="s">
        <v>149</v>
      </c>
      <c r="C17" s="353">
        <v>34831</v>
      </c>
      <c r="D17" s="248">
        <v>0.42811489816738163</v>
      </c>
      <c r="E17" s="354">
        <v>5.4995334950550472</v>
      </c>
      <c r="F17" s="355">
        <v>28542</v>
      </c>
      <c r="G17" s="347">
        <v>0.21582178936543464</v>
      </c>
      <c r="H17" s="259">
        <v>1.3641182804605316</v>
      </c>
      <c r="I17" s="247">
        <v>180310</v>
      </c>
      <c r="J17" s="248">
        <v>0.20554566326123486</v>
      </c>
      <c r="K17" s="259">
        <v>0.71320797742453457</v>
      </c>
      <c r="L17" s="243">
        <v>178738</v>
      </c>
      <c r="M17" s="248">
        <v>0.22659971120067243</v>
      </c>
      <c r="N17" s="259">
        <v>8.6658884754748255E-2</v>
      </c>
      <c r="O17" s="247">
        <v>1679598</v>
      </c>
      <c r="P17" s="248">
        <f t="shared" si="0"/>
        <v>0.18612209672842042</v>
      </c>
      <c r="Q17" s="259">
        <v>-4.9197169029955301E-3</v>
      </c>
    </row>
    <row r="18" spans="1:17" x14ac:dyDescent="0.2">
      <c r="A18" s="553"/>
      <c r="B18" s="260" t="s">
        <v>151</v>
      </c>
      <c r="C18" s="263">
        <v>64581</v>
      </c>
      <c r="D18" s="261">
        <v>0.79377819294730756</v>
      </c>
      <c r="E18" s="262">
        <v>1.7925711320591544</v>
      </c>
      <c r="F18" s="263">
        <v>89646</v>
      </c>
      <c r="G18" s="253">
        <v>0.67786280321819614</v>
      </c>
      <c r="H18" s="264">
        <v>0.87312731147746514</v>
      </c>
      <c r="I18" s="263">
        <v>594112</v>
      </c>
      <c r="J18" s="261">
        <v>0.67726218785124925</v>
      </c>
      <c r="K18" s="264">
        <v>0.43361260183004524</v>
      </c>
      <c r="L18" s="252">
        <v>540132</v>
      </c>
      <c r="M18" s="261">
        <v>0.68476627919212252</v>
      </c>
      <c r="N18" s="264">
        <v>5.130885160898524E-2</v>
      </c>
      <c r="O18" s="263">
        <v>6292724</v>
      </c>
      <c r="P18" s="261">
        <f t="shared" si="0"/>
        <v>0.69731863518130688</v>
      </c>
      <c r="Q18" s="264">
        <v>4.6624831992963855E-2</v>
      </c>
    </row>
    <row r="19" spans="1:17" ht="26.25" customHeight="1" x14ac:dyDescent="0.2">
      <c r="B19" s="356" t="s">
        <v>153</v>
      </c>
      <c r="C19" s="265">
        <f>C12+C18</f>
        <v>81359</v>
      </c>
      <c r="D19" s="266">
        <v>1</v>
      </c>
      <c r="E19" s="357">
        <v>0.60922109260651136</v>
      </c>
      <c r="F19" s="358">
        <f>F12+F18</f>
        <v>132248</v>
      </c>
      <c r="G19" s="266">
        <v>1</v>
      </c>
      <c r="H19" s="359">
        <v>0.63095972177687898</v>
      </c>
      <c r="I19" s="265">
        <f>I12+I18</f>
        <v>877226</v>
      </c>
      <c r="J19" s="266">
        <v>1</v>
      </c>
      <c r="K19" s="267">
        <v>0.36670644726059187</v>
      </c>
      <c r="L19" s="265">
        <f>L12+L18</f>
        <v>788783</v>
      </c>
      <c r="M19" s="266">
        <v>1</v>
      </c>
      <c r="N19" s="267">
        <v>8.75010512644816E-2</v>
      </c>
      <c r="O19" s="265">
        <f>O12+O18</f>
        <v>9024173</v>
      </c>
      <c r="P19" s="266">
        <v>1</v>
      </c>
      <c r="Q19" s="267">
        <v>9.3617114101076426E-2</v>
      </c>
    </row>
    <row r="20" spans="1:17" ht="18.75" customHeight="1" x14ac:dyDescent="0.2">
      <c r="B20" s="268" t="s">
        <v>154</v>
      </c>
    </row>
    <row r="21" spans="1:17" x14ac:dyDescent="0.2">
      <c r="L21" s="476"/>
    </row>
    <row r="22" spans="1:17" ht="20.25" customHeight="1" x14ac:dyDescent="0.2">
      <c r="L22" s="476"/>
    </row>
    <row r="23" spans="1:17" x14ac:dyDescent="0.2">
      <c r="L23" s="476"/>
    </row>
  </sheetData>
  <mergeCells count="5">
    <mergeCell ref="P1:Q1"/>
    <mergeCell ref="C2:Q4"/>
    <mergeCell ref="O5:Q5"/>
    <mergeCell ref="A7:A12"/>
    <mergeCell ref="A13:A18"/>
  </mergeCells>
  <pageMargins left="0.39370078740157483" right="0" top="0.74803149606299213" bottom="0.74803149606299213" header="0.31496062992125984" footer="0.31496062992125984"/>
  <pageSetup paperSize="9" scale="93" orientation="landscape" verticalDpi="597" r:id="rId1"/>
  <headerFooter>
    <oddHeader>&amp;L&amp;"Arial,Normale"&amp;9IVASS - SERVIZIO STUDI E GESTIONE DATI
DIVISIONE STUDI E ANALISI STATISTICHE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25</vt:i4>
      </vt:variant>
      <vt:variant>
        <vt:lpstr>Intervalli denominati</vt:lpstr>
      </vt:variant>
      <vt:variant>
        <vt:i4>22</vt:i4>
      </vt:variant>
    </vt:vector>
  </HeadingPairs>
  <TitlesOfParts>
    <vt:vector size="47" baseType="lpstr">
      <vt:lpstr>copertina_0</vt:lpstr>
      <vt:lpstr>copertina_1</vt:lpstr>
      <vt:lpstr>Tavola 1</vt:lpstr>
      <vt:lpstr>Tavola 2</vt:lpstr>
      <vt:lpstr>Tavola 3</vt:lpstr>
      <vt:lpstr>Tavola 4</vt:lpstr>
      <vt:lpstr>datitrim</vt:lpstr>
      <vt:lpstr>omogenei</vt:lpstr>
      <vt:lpstr>Tavola 5</vt:lpstr>
      <vt:lpstr>Tavole 6 e 7</vt:lpstr>
      <vt:lpstr>LEGENDA TAV 5 E 6</vt:lpstr>
      <vt:lpstr>TAV 8-TOTALE VITA E DANNI</vt:lpstr>
      <vt:lpstr>TAV 9-RAMI VITA</vt:lpstr>
      <vt:lpstr>TAV 10-RAMI DANNI</vt:lpstr>
      <vt:lpstr>pagina bianca</vt:lpstr>
      <vt:lpstr>copertina_2</vt:lpstr>
      <vt:lpstr>Tavola 11</vt:lpstr>
      <vt:lpstr>Tavola 12</vt:lpstr>
      <vt:lpstr>Tavola 13</vt:lpstr>
      <vt:lpstr>Tavola 14</vt:lpstr>
      <vt:lpstr>copertina 3</vt:lpstr>
      <vt:lpstr>Tavola 15</vt:lpstr>
      <vt:lpstr>Tavola 16</vt:lpstr>
      <vt:lpstr>Tavola 17</vt:lpstr>
      <vt:lpstr>Tavola 18</vt:lpstr>
      <vt:lpstr>'TAV 10-RAMI DANNI'!Area_stampa</vt:lpstr>
      <vt:lpstr>'TAV 8-TOTALE VITA E DANNI'!Area_stampa</vt:lpstr>
      <vt:lpstr>'Tavola 1'!Area_stampa</vt:lpstr>
      <vt:lpstr>'Tavola 11'!Area_stampa</vt:lpstr>
      <vt:lpstr>'Tavola 12'!Area_stampa</vt:lpstr>
      <vt:lpstr>'Tavola 14'!Area_stampa</vt:lpstr>
      <vt:lpstr>'Tavola 15'!Area_stampa</vt:lpstr>
      <vt:lpstr>'Tavola 16'!Area_stampa</vt:lpstr>
      <vt:lpstr>'Tavola 18'!Area_stampa</vt:lpstr>
      <vt:lpstr>'Tavola 2'!Area_stampa</vt:lpstr>
      <vt:lpstr>'Tavola 4'!Area_stampa</vt:lpstr>
      <vt:lpstr>'copertina 3'!Print_Area</vt:lpstr>
      <vt:lpstr>copertina_0!Print_Area</vt:lpstr>
      <vt:lpstr>copertina_1!Print_Area</vt:lpstr>
      <vt:lpstr>copertina_2!Print_Area</vt:lpstr>
      <vt:lpstr>'pagina bianca'!Print_Area</vt:lpstr>
      <vt:lpstr>'TAV 10-RAMI DANNI'!Print_Area</vt:lpstr>
      <vt:lpstr>'TAV 8-TOTALE VITA E DANNI'!Print_Area</vt:lpstr>
      <vt:lpstr>'TAV 9-RAMI VITA'!Print_Area</vt:lpstr>
      <vt:lpstr>'Tavola 5'!Print_Area</vt:lpstr>
      <vt:lpstr>'Tavole 6 e 7'!Print_Area</vt:lpstr>
      <vt:lpstr>'TAV 10-RAMI DANNI'!Print_Titles</vt:lpstr>
    </vt:vector>
  </TitlesOfParts>
  <Company>Banca d'Italia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Consalvi</dc:creator>
  <cp:lastModifiedBy>Mattei Pier Franco</cp:lastModifiedBy>
  <cp:lastPrinted>2016-03-31T09:09:05Z</cp:lastPrinted>
  <dcterms:created xsi:type="dcterms:W3CDTF">2015-03-25T12:07:55Z</dcterms:created>
  <dcterms:modified xsi:type="dcterms:W3CDTF">2016-03-31T10:29:38Z</dcterms:modified>
</cp:coreProperties>
</file>